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n_hr\ビーイナフ Dropbox\ビーイナフ チーム フォルダ\①せやま印工務店\①工務店向け資料\②工務店配布ツール・資料\"/>
    </mc:Choice>
  </mc:AlternateContent>
  <xr:revisionPtr revIDLastSave="0" documentId="13_ncr:1_{0A62D7C9-46C9-4118-B7B9-287D6BCF9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金計画" sheetId="17" r:id="rId1"/>
    <sheet name="CF " sheetId="21" r:id="rId2"/>
  </sheets>
  <definedNames>
    <definedName name="_xlnm.Print_Area" localSheetId="0">資金計画!$A$1:$J$108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7" l="1"/>
  <c r="I1" i="17"/>
  <c r="G104" i="17"/>
  <c r="G103" i="17"/>
  <c r="G99" i="17"/>
  <c r="G88" i="17"/>
  <c r="G73" i="17"/>
  <c r="G72" i="17"/>
  <c r="G69" i="17"/>
  <c r="G68" i="17"/>
  <c r="G61" i="17"/>
  <c r="G44" i="17"/>
  <c r="G53" i="17" s="1"/>
  <c r="G54" i="17" s="1"/>
  <c r="G43" i="17"/>
  <c r="G34" i="17"/>
  <c r="G30" i="17"/>
  <c r="E3" i="21"/>
  <c r="M11" i="21"/>
  <c r="K36" i="21"/>
  <c r="K32" i="21"/>
  <c r="G33" i="21"/>
  <c r="H33" i="21"/>
  <c r="E44" i="17"/>
  <c r="E53" i="17" s="1"/>
  <c r="E61" i="17"/>
  <c r="E62" i="17" s="1"/>
  <c r="E43" i="17"/>
  <c r="G36" i="17" l="1"/>
  <c r="E63" i="17"/>
  <c r="L11" i="21"/>
  <c r="G55" i="17"/>
  <c r="G91" i="17" s="1"/>
  <c r="G37" i="17"/>
  <c r="G38" i="17" s="1"/>
  <c r="G90" i="17" s="1"/>
  <c r="G62" i="17"/>
  <c r="G63" i="17" s="1"/>
  <c r="G92" i="17" s="1"/>
  <c r="E54" i="17" l="1"/>
  <c r="E55" i="17" l="1"/>
  <c r="N21" i="21"/>
  <c r="L19" i="21"/>
  <c r="G11" i="21"/>
  <c r="M9" i="21"/>
  <c r="M7" i="21"/>
  <c r="J7" i="21"/>
  <c r="M5" i="21"/>
  <c r="E4" i="21" s="1"/>
  <c r="O4" i="21" s="1"/>
  <c r="K5" i="21"/>
  <c r="K11" i="21" s="1"/>
  <c r="E72" i="17"/>
  <c r="E73" i="17"/>
  <c r="J3" i="21"/>
  <c r="G34" i="21"/>
  <c r="G35" i="21"/>
  <c r="G36" i="21"/>
  <c r="G37" i="21"/>
  <c r="G38" i="21"/>
  <c r="G39" i="21"/>
  <c r="H39" i="21"/>
  <c r="H34" i="21"/>
  <c r="H35" i="21"/>
  <c r="H36" i="21"/>
  <c r="H37" i="21"/>
  <c r="H38" i="21"/>
  <c r="E6" i="21" l="1"/>
  <c r="O6" i="21" s="1"/>
  <c r="N11" i="21"/>
  <c r="I8" i="17"/>
  <c r="G8" i="17" s="1"/>
  <c r="G24" i="17" s="1"/>
  <c r="N34" i="21"/>
  <c r="N33" i="21"/>
  <c r="N32" i="21"/>
  <c r="L13" i="21"/>
  <c r="E104" i="17"/>
  <c r="E103" i="17"/>
  <c r="E99" i="17"/>
  <c r="F97" i="17"/>
  <c r="F96" i="17"/>
  <c r="F88" i="17"/>
  <c r="E69" i="17"/>
  <c r="E68" i="17"/>
  <c r="E34" i="17"/>
  <c r="E30" i="17"/>
  <c r="N1" i="21"/>
  <c r="G25" i="17" l="1"/>
  <c r="G26" i="17" s="1"/>
  <c r="E8" i="17"/>
  <c r="E24" i="17" s="1"/>
  <c r="E32" i="21" s="1"/>
  <c r="I11" i="21"/>
  <c r="E10" i="21" s="1"/>
  <c r="O10" i="21" s="1"/>
  <c r="F4" i="21"/>
  <c r="E8" i="21"/>
  <c r="O8" i="21" s="1"/>
  <c r="G21" i="21"/>
  <c r="E12" i="21"/>
  <c r="O12" i="21" s="1"/>
  <c r="F99" i="17"/>
  <c r="E88" i="17"/>
  <c r="F55" i="17"/>
  <c r="E36" i="17"/>
  <c r="H32" i="21" s="1"/>
  <c r="H41" i="21" s="1"/>
  <c r="H42" i="21" s="1"/>
  <c r="H43" i="21" s="1"/>
  <c r="F63" i="17"/>
  <c r="F103" i="17"/>
  <c r="L28" i="21"/>
  <c r="E27" i="21" s="1"/>
  <c r="O27" i="21" s="1"/>
  <c r="F104" i="17"/>
  <c r="N35" i="21"/>
  <c r="E92" i="17"/>
  <c r="F92" i="17" s="1"/>
  <c r="E91" i="17"/>
  <c r="F91" i="17" s="1"/>
  <c r="G71" i="17" l="1"/>
  <c r="G89" i="17"/>
  <c r="G82" i="17" s="1"/>
  <c r="E37" i="17"/>
  <c r="F8" i="21"/>
  <c r="I21" i="21"/>
  <c r="F6" i="21"/>
  <c r="E38" i="17"/>
  <c r="E90" i="17" s="1"/>
  <c r="E25" i="17"/>
  <c r="F25" i="17" s="1"/>
  <c r="F24" i="17"/>
  <c r="G84" i="17" l="1"/>
  <c r="G93" i="17" s="1"/>
  <c r="G94" i="17" s="1"/>
  <c r="G101" i="17" s="1"/>
  <c r="F90" i="17"/>
  <c r="F10" i="21"/>
  <c r="F12" i="21"/>
  <c r="E26" i="17"/>
  <c r="E71" i="17" s="1"/>
  <c r="E34" i="21" l="1"/>
  <c r="J15" i="21"/>
  <c r="H15" i="21" s="1"/>
  <c r="E14" i="21" s="1"/>
  <c r="O14" i="21" s="1"/>
  <c r="J21" i="21"/>
  <c r="J17" i="21"/>
  <c r="H17" i="21" s="1"/>
  <c r="E16" i="21" s="1"/>
  <c r="O16" i="21" s="1"/>
  <c r="F26" i="17"/>
  <c r="E89" i="17"/>
  <c r="E82" i="17" s="1"/>
  <c r="I19" i="21"/>
  <c r="E18" i="21" s="1"/>
  <c r="O18" i="21" s="1"/>
  <c r="E35" i="21" l="1"/>
  <c r="E36" i="21" s="1"/>
  <c r="J23" i="21" s="1"/>
  <c r="F89" i="17"/>
  <c r="E84" i="17"/>
  <c r="H21" i="21"/>
  <c r="E20" i="21" s="1"/>
  <c r="O20" i="21" s="1"/>
  <c r="F20" i="21" l="1"/>
  <c r="F18" i="21"/>
  <c r="F16" i="21"/>
  <c r="F14" i="21"/>
  <c r="L26" i="21"/>
  <c r="E25" i="21" l="1"/>
  <c r="O25" i="21" s="1"/>
  <c r="E93" i="17"/>
  <c r="F84" i="17"/>
  <c r="F93" i="17" l="1"/>
  <c r="E94" i="17"/>
  <c r="N38" i="21" l="1"/>
  <c r="N41" i="21" s="1"/>
  <c r="F94" i="17"/>
  <c r="E101" i="17"/>
  <c r="F101" i="17" s="1"/>
  <c r="E22" i="21" l="1"/>
  <c r="O22" i="21" s="1"/>
  <c r="F25" i="21" l="1"/>
  <c r="F22" i="21"/>
  <c r="F27" i="21"/>
  <c r="O41" i="21" s="1"/>
</calcChain>
</file>

<file path=xl/sharedStrings.xml><?xml version="1.0" encoding="utf-8"?>
<sst xmlns="http://schemas.openxmlformats.org/spreadsheetml/2006/main" count="231" uniqueCount="204">
  <si>
    <t>自己資金</t>
    <rPh sb="0" eb="2">
      <t>ジコ</t>
    </rPh>
    <rPh sb="2" eb="4">
      <t>シキン</t>
    </rPh>
    <phoneticPr fontId="6"/>
  </si>
  <si>
    <t>司法書士等</t>
    <rPh sb="0" eb="2">
      <t>シホウ</t>
    </rPh>
    <rPh sb="2" eb="4">
      <t>ショシ</t>
    </rPh>
    <rPh sb="4" eb="5">
      <t>トウ</t>
    </rPh>
    <phoneticPr fontId="7"/>
  </si>
  <si>
    <t>最終精算</t>
    <rPh sb="0" eb="2">
      <t>サイシュウ</t>
    </rPh>
    <rPh sb="2" eb="4">
      <t>セイサン</t>
    </rPh>
    <phoneticPr fontId="7"/>
  </si>
  <si>
    <t>内容</t>
    <rPh sb="0" eb="2">
      <t>ナイヨウ</t>
    </rPh>
    <phoneticPr fontId="6"/>
  </si>
  <si>
    <t>金額</t>
    <rPh sb="0" eb="2">
      <t>キンガク</t>
    </rPh>
    <phoneticPr fontId="6"/>
  </si>
  <si>
    <t>追加費用</t>
    <rPh sb="0" eb="2">
      <t>ツイカ</t>
    </rPh>
    <rPh sb="2" eb="4">
      <t>ヒヨウ</t>
    </rPh>
    <phoneticPr fontId="6"/>
  </si>
  <si>
    <t>住宅ローン</t>
    <rPh sb="0" eb="2">
      <t>ジュウタク</t>
    </rPh>
    <phoneticPr fontId="6"/>
  </si>
  <si>
    <t>仲介手数料</t>
    <rPh sb="0" eb="2">
      <t>チュウカイ</t>
    </rPh>
    <rPh sb="2" eb="4">
      <t>テスウ</t>
    </rPh>
    <rPh sb="4" eb="5">
      <t>リョウ</t>
    </rPh>
    <phoneticPr fontId="6"/>
  </si>
  <si>
    <t>金利</t>
    <rPh sb="0" eb="2">
      <t>キンリ</t>
    </rPh>
    <phoneticPr fontId="6"/>
  </si>
  <si>
    <t>年数</t>
    <rPh sb="0" eb="2">
      <t>ネンスウ</t>
    </rPh>
    <phoneticPr fontId="6"/>
  </si>
  <si>
    <t>ボーナス払い分の合計</t>
    <rPh sb="4" eb="5">
      <t>バラ</t>
    </rPh>
    <rPh sb="6" eb="7">
      <t>ブン</t>
    </rPh>
    <rPh sb="8" eb="10">
      <t>ゴウケイ</t>
    </rPh>
    <phoneticPr fontId="6"/>
  </si>
  <si>
    <t>ボーナス払い金額/回（年2回）</t>
    <rPh sb="4" eb="5">
      <t>バラ</t>
    </rPh>
    <rPh sb="6" eb="8">
      <t>キンガク</t>
    </rPh>
    <rPh sb="9" eb="10">
      <t>カイ</t>
    </rPh>
    <rPh sb="11" eb="12">
      <t>ネン</t>
    </rPh>
    <rPh sb="13" eb="14">
      <t>カイ</t>
    </rPh>
    <phoneticPr fontId="6"/>
  </si>
  <si>
    <t>ローン支払い金額/月</t>
    <rPh sb="3" eb="5">
      <t>シハラ</t>
    </rPh>
    <rPh sb="6" eb="8">
      <t>キンガク</t>
    </rPh>
    <rPh sb="9" eb="10">
      <t>ツキ</t>
    </rPh>
    <phoneticPr fontId="6"/>
  </si>
  <si>
    <t>ローン
条件</t>
    <rPh sb="4" eb="6">
      <t>ジョウケン</t>
    </rPh>
    <phoneticPr fontId="6"/>
  </si>
  <si>
    <t>土地契約</t>
    <rPh sb="0" eb="2">
      <t>トチ</t>
    </rPh>
    <rPh sb="2" eb="4">
      <t>ケイヤク</t>
    </rPh>
    <phoneticPr fontId="6"/>
  </si>
  <si>
    <t>建物契約</t>
    <rPh sb="0" eb="2">
      <t>タテモノ</t>
    </rPh>
    <rPh sb="2" eb="4">
      <t>ケイヤク</t>
    </rPh>
    <phoneticPr fontId="7"/>
  </si>
  <si>
    <t>建築確認印紙・手数料</t>
    <rPh sb="0" eb="2">
      <t>ケンチク</t>
    </rPh>
    <rPh sb="2" eb="4">
      <t>カクニン</t>
    </rPh>
    <rPh sb="4" eb="6">
      <t>インシ</t>
    </rPh>
    <rPh sb="7" eb="9">
      <t>テスウ</t>
    </rPh>
    <rPh sb="9" eb="10">
      <t>リョウ</t>
    </rPh>
    <phoneticPr fontId="6"/>
  </si>
  <si>
    <t>印紙代（建物請負契約書）</t>
    <rPh sb="0" eb="2">
      <t>インシ</t>
    </rPh>
    <rPh sb="2" eb="3">
      <t>ダイ</t>
    </rPh>
    <rPh sb="4" eb="6">
      <t>タテモノ</t>
    </rPh>
    <rPh sb="6" eb="8">
      <t>ウケオイ</t>
    </rPh>
    <rPh sb="8" eb="10">
      <t>ケイヤク</t>
    </rPh>
    <rPh sb="10" eb="11">
      <t>ショ</t>
    </rPh>
    <phoneticPr fontId="6"/>
  </si>
  <si>
    <t>印紙代（土地売買契約書）</t>
    <rPh sb="0" eb="2">
      <t>インシ</t>
    </rPh>
    <rPh sb="2" eb="3">
      <t>ダイ</t>
    </rPh>
    <rPh sb="6" eb="8">
      <t>バイバイ</t>
    </rPh>
    <rPh sb="10" eb="11">
      <t>ショ</t>
    </rPh>
    <phoneticPr fontId="6"/>
  </si>
  <si>
    <t>担保設定登記費</t>
    <rPh sb="0" eb="2">
      <t>タンポ</t>
    </rPh>
    <rPh sb="2" eb="4">
      <t>セッテイ</t>
    </rPh>
    <rPh sb="4" eb="6">
      <t>トウキ</t>
    </rPh>
    <rPh sb="6" eb="7">
      <t>ヒ</t>
    </rPh>
    <phoneticPr fontId="6"/>
  </si>
  <si>
    <t>工事中　追加工事</t>
    <rPh sb="0" eb="3">
      <t>コウジチュウ</t>
    </rPh>
    <rPh sb="4" eb="6">
      <t>ツイカ</t>
    </rPh>
    <rPh sb="6" eb="8">
      <t>コウジ</t>
    </rPh>
    <phoneticPr fontId="6"/>
  </si>
  <si>
    <t>銀行（融資）</t>
    <rPh sb="0" eb="2">
      <t>ギンコウ</t>
    </rPh>
    <rPh sb="3" eb="5">
      <t>ユウシ</t>
    </rPh>
    <phoneticPr fontId="7"/>
  </si>
  <si>
    <t>土地売主</t>
    <rPh sb="0" eb="2">
      <t>トチ</t>
    </rPh>
    <rPh sb="2" eb="4">
      <t>ウリヌシ</t>
    </rPh>
    <phoneticPr fontId="7"/>
  </si>
  <si>
    <t>銀行（つなぎ融資）</t>
    <rPh sb="0" eb="2">
      <t>ギンコウ</t>
    </rPh>
    <rPh sb="6" eb="8">
      <t>ユウシ</t>
    </rPh>
    <phoneticPr fontId="7"/>
  </si>
  <si>
    <t>備考</t>
    <rPh sb="0" eb="2">
      <t>ビコウ</t>
    </rPh>
    <phoneticPr fontId="6"/>
  </si>
  <si>
    <t>項目</t>
    <rPh sb="0" eb="2">
      <t>コウモク</t>
    </rPh>
    <phoneticPr fontId="6"/>
  </si>
  <si>
    <t>前回からの差額</t>
    <rPh sb="0" eb="2">
      <t>ゼンカイ</t>
    </rPh>
    <rPh sb="5" eb="7">
      <t>サガク</t>
    </rPh>
    <phoneticPr fontId="6"/>
  </si>
  <si>
    <t>資金計画</t>
    <rPh sb="0" eb="2">
      <t>シキン</t>
    </rPh>
    <rPh sb="2" eb="4">
      <t>ケイカク</t>
    </rPh>
    <phoneticPr fontId="6"/>
  </si>
  <si>
    <t>建築費合計（①）</t>
    <rPh sb="0" eb="3">
      <t>ケンチクヒ</t>
    </rPh>
    <rPh sb="3" eb="5">
      <t>ゴウケイ</t>
    </rPh>
    <phoneticPr fontId="6"/>
  </si>
  <si>
    <t>資金</t>
    <rPh sb="0" eb="2">
      <t>シキン</t>
    </rPh>
    <phoneticPr fontId="6"/>
  </si>
  <si>
    <t>費用</t>
    <rPh sb="0" eb="2">
      <t>ヒヨウ</t>
    </rPh>
    <phoneticPr fontId="6"/>
  </si>
  <si>
    <t>土地価格</t>
    <rPh sb="0" eb="2">
      <t>トチ</t>
    </rPh>
    <rPh sb="2" eb="4">
      <t>カカク</t>
    </rPh>
    <phoneticPr fontId="6"/>
  </si>
  <si>
    <t>搭載容量（kW）</t>
    <rPh sb="0" eb="2">
      <t>トウサイ</t>
    </rPh>
    <rPh sb="2" eb="4">
      <t>ヨウリョウ</t>
    </rPh>
    <phoneticPr fontId="6"/>
  </si>
  <si>
    <t>収支</t>
    <rPh sb="0" eb="2">
      <t>シュウシ</t>
    </rPh>
    <phoneticPr fontId="6"/>
  </si>
  <si>
    <t>入居準備</t>
    <rPh sb="0" eb="2">
      <t>ニュウキョ</t>
    </rPh>
    <rPh sb="2" eb="4">
      <t>ジュンビ</t>
    </rPh>
    <phoneticPr fontId="6"/>
  </si>
  <si>
    <t>表題登記費用</t>
    <rPh sb="0" eb="2">
      <t>ヒョウダイ</t>
    </rPh>
    <rPh sb="2" eb="4">
      <t>トウキ</t>
    </rPh>
    <rPh sb="4" eb="5">
      <t>ヒ</t>
    </rPh>
    <rPh sb="5" eb="6">
      <t>ヨウ</t>
    </rPh>
    <phoneticPr fontId="6"/>
  </si>
  <si>
    <t>ローン</t>
    <phoneticPr fontId="6"/>
  </si>
  <si>
    <t>上下水道工事費</t>
    <rPh sb="0" eb="2">
      <t>ジョウゲ</t>
    </rPh>
    <rPh sb="2" eb="4">
      <t>スイドウ</t>
    </rPh>
    <rPh sb="4" eb="6">
      <t>コウジ</t>
    </rPh>
    <rPh sb="6" eb="7">
      <t>ヒ</t>
    </rPh>
    <phoneticPr fontId="6"/>
  </si>
  <si>
    <t>地鎮祭準備費</t>
    <rPh sb="0" eb="3">
      <t>ジチンサイ</t>
    </rPh>
    <rPh sb="3" eb="5">
      <t>ジュンビ</t>
    </rPh>
    <rPh sb="5" eb="6">
      <t>ヒ</t>
    </rPh>
    <phoneticPr fontId="6"/>
  </si>
  <si>
    <t>玉串料・初穂料</t>
    <rPh sb="0" eb="2">
      <t>タマグシ</t>
    </rPh>
    <rPh sb="2" eb="3">
      <t>リョウ</t>
    </rPh>
    <rPh sb="4" eb="7">
      <t>ハツホリョウ</t>
    </rPh>
    <phoneticPr fontId="6"/>
  </si>
  <si>
    <t>所有権移転登記費</t>
    <rPh sb="0" eb="3">
      <t>ショユウケン</t>
    </rPh>
    <rPh sb="3" eb="5">
      <t>イテン</t>
    </rPh>
    <rPh sb="5" eb="7">
      <t>トウキ</t>
    </rPh>
    <rPh sb="7" eb="8">
      <t>ヒ</t>
    </rPh>
    <phoneticPr fontId="6"/>
  </si>
  <si>
    <t>つなぎ融資・分割融資費用</t>
    <rPh sb="3" eb="5">
      <t>ユウシ</t>
    </rPh>
    <rPh sb="6" eb="8">
      <t>ブンカツ</t>
    </rPh>
    <rPh sb="8" eb="10">
      <t>ユウシ</t>
    </rPh>
    <rPh sb="10" eb="12">
      <t>ヒヨウ</t>
    </rPh>
    <phoneticPr fontId="6"/>
  </si>
  <si>
    <t>別途</t>
    <rPh sb="0" eb="2">
      <t>ベット</t>
    </rPh>
    <phoneticPr fontId="6"/>
  </si>
  <si>
    <t>消費税10%</t>
    <rPh sb="0" eb="3">
      <t>ショウヒゼイ</t>
    </rPh>
    <phoneticPr fontId="6"/>
  </si>
  <si>
    <t>滅失登記費用</t>
    <rPh sb="0" eb="2">
      <t>メッシツ</t>
    </rPh>
    <rPh sb="2" eb="4">
      <t>トウキ</t>
    </rPh>
    <rPh sb="4" eb="6">
      <t>ヒヨウ</t>
    </rPh>
    <phoneticPr fontId="6"/>
  </si>
  <si>
    <t>※古家を解体する場合</t>
    <rPh sb="1" eb="3">
      <t>フルイエ</t>
    </rPh>
    <rPh sb="4" eb="6">
      <t>カイタイ</t>
    </rPh>
    <rPh sb="8" eb="10">
      <t>バアイ</t>
    </rPh>
    <phoneticPr fontId="6"/>
  </si>
  <si>
    <t>※土地購入時に担保設定する場合</t>
    <rPh sb="5" eb="6">
      <t>ジ</t>
    </rPh>
    <phoneticPr fontId="6"/>
  </si>
  <si>
    <t>支払い</t>
    <rPh sb="0" eb="2">
      <t>シハラ</t>
    </rPh>
    <phoneticPr fontId="6"/>
  </si>
  <si>
    <t>工程</t>
    <rPh sb="0" eb="2">
      <t>コウテイ</t>
    </rPh>
    <phoneticPr fontId="6"/>
  </si>
  <si>
    <t>手続き</t>
    <rPh sb="0" eb="2">
      <t>テツヅ</t>
    </rPh>
    <phoneticPr fontId="6"/>
  </si>
  <si>
    <t>着工</t>
    <phoneticPr fontId="7"/>
  </si>
  <si>
    <t>上棟</t>
    <rPh sb="0" eb="2">
      <t>ジョウトウ</t>
    </rPh>
    <phoneticPr fontId="7"/>
  </si>
  <si>
    <t>竣工</t>
    <rPh sb="0" eb="2">
      <t>シュンコウ</t>
    </rPh>
    <phoneticPr fontId="7"/>
  </si>
  <si>
    <t>引渡し</t>
    <rPh sb="0" eb="1">
      <t>ヒ</t>
    </rPh>
    <rPh sb="1" eb="2">
      <t>ワタ</t>
    </rPh>
    <phoneticPr fontId="7"/>
  </si>
  <si>
    <t>着工金支払い</t>
    <rPh sb="2" eb="3">
      <t>キン</t>
    </rPh>
    <rPh sb="3" eb="5">
      <t>シハラ</t>
    </rPh>
    <phoneticPr fontId="7"/>
  </si>
  <si>
    <t>中間金支払い</t>
    <rPh sb="0" eb="2">
      <t>チュウカン</t>
    </rPh>
    <rPh sb="2" eb="3">
      <t>キン</t>
    </rPh>
    <rPh sb="3" eb="5">
      <t>シハラ</t>
    </rPh>
    <phoneticPr fontId="7"/>
  </si>
  <si>
    <t>現金の流れ（キャッシュフロー）</t>
    <rPh sb="0" eb="2">
      <t>ゲンキン</t>
    </rPh>
    <rPh sb="3" eb="4">
      <t>ナガ</t>
    </rPh>
    <phoneticPr fontId="6"/>
  </si>
  <si>
    <t>時期</t>
    <rPh sb="0" eb="2">
      <t>ジキ</t>
    </rPh>
    <phoneticPr fontId="6"/>
  </si>
  <si>
    <t>銀行（手数料等）</t>
    <rPh sb="0" eb="2">
      <t>ギンコウ</t>
    </rPh>
    <rPh sb="3" eb="6">
      <t>テスウリョウ</t>
    </rPh>
    <rPh sb="6" eb="7">
      <t>トウ</t>
    </rPh>
    <phoneticPr fontId="7"/>
  </si>
  <si>
    <t>資金合計</t>
    <rPh sb="0" eb="2">
      <t>シキン</t>
    </rPh>
    <rPh sb="2" eb="4">
      <t>ゴウケイ</t>
    </rPh>
    <phoneticPr fontId="6"/>
  </si>
  <si>
    <t>費用合計</t>
    <rPh sb="0" eb="2">
      <t>ヒヨウ</t>
    </rPh>
    <rPh sb="2" eb="4">
      <t>ゴウケイ</t>
    </rPh>
    <phoneticPr fontId="6"/>
  </si>
  <si>
    <t>資金</t>
    <rPh sb="0" eb="2">
      <t>シキン</t>
    </rPh>
    <phoneticPr fontId="6"/>
  </si>
  <si>
    <t>収支合計</t>
    <rPh sb="0" eb="2">
      <t>シュウシ</t>
    </rPh>
    <rPh sb="2" eb="4">
      <t>ゴウケイ</t>
    </rPh>
    <phoneticPr fontId="6"/>
  </si>
  <si>
    <t>申請・保険</t>
    <rPh sb="0" eb="2">
      <t>シンセイ</t>
    </rPh>
    <rPh sb="3" eb="5">
      <t>ホケン</t>
    </rPh>
    <phoneticPr fontId="6"/>
  </si>
  <si>
    <t>建物費用</t>
    <rPh sb="0" eb="2">
      <t>タテモノ</t>
    </rPh>
    <rPh sb="2" eb="4">
      <t>ヒヨウ</t>
    </rPh>
    <phoneticPr fontId="6"/>
  </si>
  <si>
    <t>他ローン</t>
    <rPh sb="0" eb="1">
      <t>ホカ</t>
    </rPh>
    <phoneticPr fontId="6"/>
  </si>
  <si>
    <t>公的証明発行費用・手続き費用</t>
    <rPh sb="0" eb="2">
      <t>コウテキ</t>
    </rPh>
    <rPh sb="2" eb="4">
      <t>ショウメイ</t>
    </rPh>
    <rPh sb="4" eb="6">
      <t>ハッコウ</t>
    </rPh>
    <rPh sb="6" eb="8">
      <t>ヒヨウ</t>
    </rPh>
    <rPh sb="9" eb="11">
      <t>テツヅ</t>
    </rPh>
    <rPh sb="12" eb="14">
      <t>ヒヨウ</t>
    </rPh>
    <phoneticPr fontId="6"/>
  </si>
  <si>
    <t>登記費
（土地決済時）</t>
    <rPh sb="0" eb="2">
      <t>トウキ</t>
    </rPh>
    <rPh sb="2" eb="3">
      <t>ヒ</t>
    </rPh>
    <rPh sb="5" eb="7">
      <t>トチ</t>
    </rPh>
    <rPh sb="7" eb="9">
      <t>ケッサイ</t>
    </rPh>
    <rPh sb="9" eb="10">
      <t>ジ</t>
    </rPh>
    <phoneticPr fontId="6"/>
  </si>
  <si>
    <t>保証料/融資手数料</t>
    <rPh sb="0" eb="2">
      <t>ホショウ</t>
    </rPh>
    <rPh sb="2" eb="3">
      <t>リョウ</t>
    </rPh>
    <rPh sb="4" eb="6">
      <t>ユウシ</t>
    </rPh>
    <rPh sb="6" eb="9">
      <t>テスウリョウ</t>
    </rPh>
    <phoneticPr fontId="6"/>
  </si>
  <si>
    <t>事務手数料</t>
    <rPh sb="0" eb="2">
      <t>ジム</t>
    </rPh>
    <rPh sb="2" eb="5">
      <t>テスウリョウ</t>
    </rPh>
    <phoneticPr fontId="6"/>
  </si>
  <si>
    <t>印紙代（金消契約）</t>
    <rPh sb="0" eb="2">
      <t>インシ</t>
    </rPh>
    <rPh sb="2" eb="3">
      <t>ダイ</t>
    </rPh>
    <rPh sb="4" eb="5">
      <t>キン</t>
    </rPh>
    <rPh sb="5" eb="6">
      <t>ケ</t>
    </rPh>
    <rPh sb="6" eb="8">
      <t>ケイヤク</t>
    </rPh>
    <phoneticPr fontId="6"/>
  </si>
  <si>
    <t>所有権保存登記費用</t>
    <rPh sb="0" eb="3">
      <t>ショユウケン</t>
    </rPh>
    <rPh sb="3" eb="5">
      <t>ホゾン</t>
    </rPh>
    <rPh sb="5" eb="7">
      <t>トウキ</t>
    </rPh>
    <rPh sb="7" eb="8">
      <t>ヒ</t>
    </rPh>
    <rPh sb="8" eb="9">
      <t>ヨウ</t>
    </rPh>
    <phoneticPr fontId="6"/>
  </si>
  <si>
    <t>（解体完了時）</t>
    <rPh sb="1" eb="3">
      <t>カイタイ</t>
    </rPh>
    <rPh sb="3" eb="5">
      <t>カンリョウ</t>
    </rPh>
    <rPh sb="5" eb="6">
      <t>ジ</t>
    </rPh>
    <phoneticPr fontId="6"/>
  </si>
  <si>
    <t xml:space="preserve">
（建物決済時）</t>
    <rPh sb="2" eb="4">
      <t>タテモノ</t>
    </rPh>
    <rPh sb="4" eb="6">
      <t>ケッサイ</t>
    </rPh>
    <rPh sb="6" eb="7">
      <t>ジ</t>
    </rPh>
    <phoneticPr fontId="6"/>
  </si>
  <si>
    <t>地鎮祭</t>
    <rPh sb="0" eb="3">
      <t>ジチンサイ</t>
    </rPh>
    <phoneticPr fontId="6"/>
  </si>
  <si>
    <t>立替費用</t>
    <rPh sb="0" eb="2">
      <t>タテカエ</t>
    </rPh>
    <rPh sb="2" eb="4">
      <t>ヒヨウ</t>
    </rPh>
    <phoneticPr fontId="6"/>
  </si>
  <si>
    <t>35</t>
    <phoneticPr fontId="6"/>
  </si>
  <si>
    <t>6月中旬</t>
    <rPh sb="1" eb="2">
      <t>ガツ</t>
    </rPh>
    <rPh sb="2" eb="4">
      <t>チュウジュン</t>
    </rPh>
    <phoneticPr fontId="6"/>
  </si>
  <si>
    <t>9月中旬</t>
    <rPh sb="1" eb="2">
      <t>ガツ</t>
    </rPh>
    <rPh sb="2" eb="4">
      <t>チュウジュン</t>
    </rPh>
    <phoneticPr fontId="6"/>
  </si>
  <si>
    <t>基本工事</t>
    <rPh sb="0" eb="2">
      <t>キホン</t>
    </rPh>
    <rPh sb="2" eb="4">
      <t>コウジ</t>
    </rPh>
    <phoneticPr fontId="6"/>
  </si>
  <si>
    <t>⑦資金合計</t>
    <rPh sb="1" eb="3">
      <t>シキン</t>
    </rPh>
    <rPh sb="3" eb="5">
      <t>ゴウケイ</t>
    </rPh>
    <phoneticPr fontId="6"/>
  </si>
  <si>
    <t>ローン金消契約</t>
    <rPh sb="3" eb="4">
      <t>キン</t>
    </rPh>
    <rPh sb="4" eb="5">
      <t>ケ</t>
    </rPh>
    <rPh sb="5" eb="7">
      <t>ケイヤク</t>
    </rPh>
    <phoneticPr fontId="7"/>
  </si>
  <si>
    <t>土地決済</t>
    <rPh sb="0" eb="2">
      <t>トチ</t>
    </rPh>
    <rPh sb="2" eb="4">
      <t>ケッサイ</t>
    </rPh>
    <phoneticPr fontId="7"/>
  </si>
  <si>
    <t>土地契約 印紙代</t>
    <rPh sb="0" eb="2">
      <t>トチ</t>
    </rPh>
    <rPh sb="2" eb="4">
      <t>ケイヤク</t>
    </rPh>
    <rPh sb="5" eb="7">
      <t>インシ</t>
    </rPh>
    <rPh sb="7" eb="8">
      <t>ダイ</t>
    </rPh>
    <phoneticPr fontId="7"/>
  </si>
  <si>
    <t>土地契約 手付金</t>
    <rPh sb="0" eb="2">
      <t>トチ</t>
    </rPh>
    <rPh sb="2" eb="4">
      <t>ケイヤク</t>
    </rPh>
    <rPh sb="5" eb="7">
      <t>テツケ</t>
    </rPh>
    <rPh sb="7" eb="8">
      <t>キン</t>
    </rPh>
    <phoneticPr fontId="7"/>
  </si>
  <si>
    <t>建物契約 契約金</t>
    <rPh sb="0" eb="2">
      <t>タテモノ</t>
    </rPh>
    <rPh sb="2" eb="4">
      <t>ケイヤク</t>
    </rPh>
    <rPh sb="5" eb="7">
      <t>ケイヤク</t>
    </rPh>
    <rPh sb="7" eb="8">
      <t>キン</t>
    </rPh>
    <phoneticPr fontId="7"/>
  </si>
  <si>
    <t>建物契約  印紙代</t>
    <rPh sb="0" eb="2">
      <t>タテモノ</t>
    </rPh>
    <rPh sb="2" eb="4">
      <t>ケイヤク</t>
    </rPh>
    <rPh sb="6" eb="8">
      <t>インシ</t>
    </rPh>
    <rPh sb="8" eb="9">
      <t>ダイ</t>
    </rPh>
    <phoneticPr fontId="7"/>
  </si>
  <si>
    <t>5月中旬</t>
    <rPh sb="1" eb="2">
      <t>ガツ</t>
    </rPh>
    <rPh sb="2" eb="4">
      <t>チュウジュン</t>
    </rPh>
    <phoneticPr fontId="6"/>
  </si>
  <si>
    <t>玉ぐし料</t>
    <rPh sb="0" eb="1">
      <t>タマ</t>
    </rPh>
    <rPh sb="3" eb="4">
      <t>リョウ</t>
    </rPh>
    <phoneticPr fontId="7"/>
  </si>
  <si>
    <t>融資手数料・保証料</t>
    <rPh sb="0" eb="2">
      <t>ユウシ</t>
    </rPh>
    <rPh sb="2" eb="5">
      <t>テスウリョウ</t>
    </rPh>
    <rPh sb="6" eb="8">
      <t>ホショウ</t>
    </rPh>
    <rPh sb="8" eb="9">
      <t>リョウ</t>
    </rPh>
    <phoneticPr fontId="7"/>
  </si>
  <si>
    <t>仲介手数料</t>
    <rPh sb="0" eb="2">
      <t>チュウカイ</t>
    </rPh>
    <rPh sb="2" eb="5">
      <t>テスウリョウ</t>
    </rPh>
    <phoneticPr fontId="7"/>
  </si>
  <si>
    <t>登記費用</t>
    <rPh sb="0" eb="2">
      <t>トウキ</t>
    </rPh>
    <rPh sb="2" eb="4">
      <t>ヒヨウ</t>
    </rPh>
    <phoneticPr fontId="7"/>
  </si>
  <si>
    <t>つなぎ融資</t>
    <rPh sb="3" eb="5">
      <t>ユウシ</t>
    </rPh>
    <phoneticPr fontId="7"/>
  </si>
  <si>
    <t>検査手数料等</t>
    <rPh sb="0" eb="2">
      <t>ケンサ</t>
    </rPh>
    <rPh sb="2" eb="5">
      <t>テスウリョウ</t>
    </rPh>
    <rPh sb="5" eb="6">
      <t>トウ</t>
    </rPh>
    <phoneticPr fontId="7"/>
  </si>
  <si>
    <t>つなぎ融資 手数料・金利等</t>
    <rPh sb="3" eb="5">
      <t>ユウシ</t>
    </rPh>
    <rPh sb="6" eb="9">
      <t>テスウリョウ</t>
    </rPh>
    <rPh sb="10" eb="12">
      <t>キンリ</t>
    </rPh>
    <rPh sb="12" eb="13">
      <t>トウ</t>
    </rPh>
    <phoneticPr fontId="7"/>
  </si>
  <si>
    <t>保証料</t>
    <rPh sb="0" eb="3">
      <t>ホショウリョウ</t>
    </rPh>
    <phoneticPr fontId="7"/>
  </si>
  <si>
    <t>建物 最終精算金</t>
    <rPh sb="0" eb="2">
      <t>タテモノ</t>
    </rPh>
    <rPh sb="3" eb="5">
      <t>サイシュウ</t>
    </rPh>
    <rPh sb="5" eb="7">
      <t>セイサン</t>
    </rPh>
    <rPh sb="7" eb="8">
      <t>カネ</t>
    </rPh>
    <phoneticPr fontId="7"/>
  </si>
  <si>
    <t>建物 最終金</t>
    <rPh sb="0" eb="2">
      <t>タテモノ</t>
    </rPh>
    <rPh sb="3" eb="5">
      <t>サイシュウ</t>
    </rPh>
    <rPh sb="5" eb="6">
      <t>キン</t>
    </rPh>
    <phoneticPr fontId="7"/>
  </si>
  <si>
    <t>建物 着工金</t>
    <rPh sb="0" eb="2">
      <t>タテモノ</t>
    </rPh>
    <rPh sb="3" eb="5">
      <t>チャッコウ</t>
    </rPh>
    <rPh sb="5" eb="6">
      <t>キン</t>
    </rPh>
    <phoneticPr fontId="7"/>
  </si>
  <si>
    <t>建物 中間金</t>
    <rPh sb="0" eb="2">
      <t>タテモノ</t>
    </rPh>
    <rPh sb="3" eb="5">
      <t>チュウカン</t>
    </rPh>
    <rPh sb="5" eb="6">
      <t>キン</t>
    </rPh>
    <phoneticPr fontId="7"/>
  </si>
  <si>
    <t>9月下旬</t>
    <rPh sb="1" eb="2">
      <t>ガツ</t>
    </rPh>
    <rPh sb="2" eb="3">
      <t>シタ</t>
    </rPh>
    <rPh sb="3" eb="4">
      <t>シュン</t>
    </rPh>
    <phoneticPr fontId="6"/>
  </si>
  <si>
    <t>10月下旬</t>
    <rPh sb="2" eb="3">
      <t>ガツ</t>
    </rPh>
    <rPh sb="3" eb="5">
      <t>ゲジュン</t>
    </rPh>
    <phoneticPr fontId="6"/>
  </si>
  <si>
    <t>火災保険料</t>
    <rPh sb="0" eb="2">
      <t>カサイ</t>
    </rPh>
    <rPh sb="2" eb="5">
      <t>ホケンリョウ</t>
    </rPh>
    <phoneticPr fontId="7"/>
  </si>
  <si>
    <t>外構費用</t>
    <rPh sb="0" eb="2">
      <t>ガイコウ</t>
    </rPh>
    <rPh sb="2" eb="4">
      <t>ヒヨウ</t>
    </rPh>
    <phoneticPr fontId="7"/>
  </si>
  <si>
    <t>印紙・税金</t>
    <rPh sb="0" eb="2">
      <t>インシ</t>
    </rPh>
    <rPh sb="3" eb="4">
      <t>ゼイ</t>
    </rPh>
    <rPh sb="4" eb="5">
      <t>キン</t>
    </rPh>
    <phoneticPr fontId="7"/>
  </si>
  <si>
    <t>関連業者</t>
    <rPh sb="0" eb="2">
      <t>カンレン</t>
    </rPh>
    <rPh sb="2" eb="4">
      <t>ギョウシャ</t>
    </rPh>
    <phoneticPr fontId="7"/>
  </si>
  <si>
    <t>最終金支払い</t>
    <rPh sb="0" eb="2">
      <t>サイシュウ</t>
    </rPh>
    <rPh sb="2" eb="3">
      <t>キン</t>
    </rPh>
    <rPh sb="3" eb="5">
      <t>シハラ</t>
    </rPh>
    <phoneticPr fontId="7"/>
  </si>
  <si>
    <t>（累計支出）</t>
    <rPh sb="1" eb="3">
      <t>ルイケイ</t>
    </rPh>
    <rPh sb="3" eb="5">
      <t>シシュツ</t>
    </rPh>
    <phoneticPr fontId="7"/>
  </si>
  <si>
    <t>さん　リアル資金計画書</t>
    <rPh sb="6" eb="8">
      <t>シキン</t>
    </rPh>
    <rPh sb="8" eb="10">
      <t>ケイカク</t>
    </rPh>
    <rPh sb="10" eb="11">
      <t>ショ</t>
    </rPh>
    <phoneticPr fontId="6"/>
  </si>
  <si>
    <t>【作成日】</t>
    <rPh sb="1" eb="3">
      <t>サクセイ</t>
    </rPh>
    <rPh sb="3" eb="4">
      <t>ヒ</t>
    </rPh>
    <phoneticPr fontId="6"/>
  </si>
  <si>
    <t>【作成工務店】</t>
    <rPh sb="1" eb="3">
      <t>サクセイ</t>
    </rPh>
    <rPh sb="3" eb="6">
      <t>コウムテン</t>
    </rPh>
    <phoneticPr fontId="6"/>
  </si>
  <si>
    <t>つなぎ融資 返済</t>
    <rPh sb="3" eb="5">
      <t>ユウシ</t>
    </rPh>
    <rPh sb="6" eb="8">
      <t>ヘンサイ</t>
    </rPh>
    <phoneticPr fontId="7"/>
  </si>
  <si>
    <t>本融資（分割）</t>
    <rPh sb="0" eb="1">
      <t>ホン</t>
    </rPh>
    <rPh sb="1" eb="3">
      <t>ユウシ</t>
    </rPh>
    <rPh sb="4" eb="6">
      <t>ブンカツ</t>
    </rPh>
    <phoneticPr fontId="7"/>
  </si>
  <si>
    <t>土地 残代金</t>
    <rPh sb="0" eb="2">
      <t>トチ</t>
    </rPh>
    <rPh sb="3" eb="4">
      <t>ザン</t>
    </rPh>
    <rPh sb="4" eb="6">
      <t>ダイキン</t>
    </rPh>
    <phoneticPr fontId="7"/>
  </si>
  <si>
    <t>●●</t>
    <phoneticPr fontId="6"/>
  </si>
  <si>
    <t>パネル</t>
    <phoneticPr fontId="6"/>
  </si>
  <si>
    <t>枚数</t>
    <rPh sb="0" eb="2">
      <t>マイスウ</t>
    </rPh>
    <phoneticPr fontId="6"/>
  </si>
  <si>
    <t>ガス引き込み工事費</t>
    <rPh sb="2" eb="3">
      <t>ヒ</t>
    </rPh>
    <rPh sb="4" eb="5">
      <t>コ</t>
    </rPh>
    <phoneticPr fontId="6"/>
  </si>
  <si>
    <t>check</t>
    <phoneticPr fontId="7"/>
  </si>
  <si>
    <t>アンテナ・エアコン・家具・家電・引越等</t>
    <phoneticPr fontId="6"/>
  </si>
  <si>
    <t>契約後 追加費用（②）</t>
    <rPh sb="0" eb="2">
      <t>ケイヤク</t>
    </rPh>
    <rPh sb="2" eb="3">
      <t>ゴ</t>
    </rPh>
    <rPh sb="4" eb="6">
      <t>ツイカ</t>
    </rPh>
    <rPh sb="6" eb="8">
      <t>ヒヨウ</t>
    </rPh>
    <phoneticPr fontId="6"/>
  </si>
  <si>
    <t>土地実質費用（③）</t>
    <rPh sb="0" eb="2">
      <t>トチ</t>
    </rPh>
    <rPh sb="2" eb="4">
      <t>ジッシツ</t>
    </rPh>
    <rPh sb="4" eb="6">
      <t>ヒヨウ</t>
    </rPh>
    <phoneticPr fontId="6"/>
  </si>
  <si>
    <t>外構工事費用（④）</t>
    <rPh sb="0" eb="2">
      <t>ガイコウ</t>
    </rPh>
    <rPh sb="2" eb="4">
      <t>コウジ</t>
    </rPh>
    <rPh sb="4" eb="6">
      <t>ヒヨウ</t>
    </rPh>
    <phoneticPr fontId="6"/>
  </si>
  <si>
    <t>諸費用合計（⑤）</t>
    <rPh sb="0" eb="1">
      <t>ショ</t>
    </rPh>
    <rPh sb="1" eb="3">
      <t>ヒヨウ</t>
    </rPh>
    <rPh sb="3" eb="5">
      <t>ゴウケイ</t>
    </rPh>
    <phoneticPr fontId="6"/>
  </si>
  <si>
    <r>
      <t>＋の場合：資金に余裕がある　/　</t>
    </r>
    <r>
      <rPr>
        <b/>
        <sz val="11"/>
        <color rgb="FFFF0000"/>
        <rFont val="HGMaruGothicMPRO"/>
        <family val="3"/>
        <charset val="128"/>
      </rPr>
      <t>―の場合</t>
    </r>
    <r>
      <rPr>
        <b/>
        <sz val="11"/>
        <rFont val="HGMaruGothicMPRO"/>
        <family val="3"/>
        <charset val="128"/>
      </rPr>
      <t>：資金が不足している（⑦-⑥）</t>
    </r>
    <rPh sb="2" eb="4">
      <t>バアイ</t>
    </rPh>
    <rPh sb="5" eb="7">
      <t>シキン</t>
    </rPh>
    <rPh sb="8" eb="10">
      <t>ヨユウ</t>
    </rPh>
    <rPh sb="21" eb="23">
      <t>シキン</t>
    </rPh>
    <rPh sb="24" eb="26">
      <t>フソク</t>
    </rPh>
    <phoneticPr fontId="6"/>
  </si>
  <si>
    <t>火災保険料支払い</t>
    <rPh sb="0" eb="2">
      <t>カサイ</t>
    </rPh>
    <rPh sb="2" eb="4">
      <t>ホケン</t>
    </rPh>
    <rPh sb="4" eb="5">
      <t>リョウ</t>
    </rPh>
    <rPh sb="5" eb="7">
      <t>シハラ</t>
    </rPh>
    <phoneticPr fontId="7"/>
  </si>
  <si>
    <t>外構費用支払い</t>
    <rPh sb="0" eb="2">
      <t>ガイコウ</t>
    </rPh>
    <rPh sb="2" eb="4">
      <t>ヒヨウ</t>
    </rPh>
    <rPh sb="4" eb="6">
      <t>シハラ</t>
    </rPh>
    <phoneticPr fontId="7"/>
  </si>
  <si>
    <t>予備費</t>
    <rPh sb="0" eb="3">
      <t>ヨビヒ</t>
    </rPh>
    <phoneticPr fontId="6"/>
  </si>
  <si>
    <t>（追加）担保設定登記費</t>
    <rPh sb="1" eb="3">
      <t>ツイカ</t>
    </rPh>
    <rPh sb="4" eb="6">
      <t>タンポ</t>
    </rPh>
    <rPh sb="6" eb="8">
      <t>セッテイ</t>
    </rPh>
    <rPh sb="8" eb="10">
      <t>トウキ</t>
    </rPh>
    <rPh sb="10" eb="11">
      <t>ヒ</t>
    </rPh>
    <phoneticPr fontId="6"/>
  </si>
  <si>
    <t>行事</t>
    <rPh sb="0" eb="2">
      <t>ギョウジ</t>
    </rPh>
    <phoneticPr fontId="6"/>
  </si>
  <si>
    <t>土地関連費用</t>
    <rPh sb="0" eb="2">
      <t>トチ</t>
    </rPh>
    <rPh sb="2" eb="4">
      <t>カンレン</t>
    </rPh>
    <rPh sb="4" eb="6">
      <t>ヒヨウ</t>
    </rPh>
    <rPh sb="5" eb="6">
      <t>ジッピ</t>
    </rPh>
    <phoneticPr fontId="6"/>
  </si>
  <si>
    <t>地盤改良工事</t>
    <rPh sb="0" eb="2">
      <t>ジバン</t>
    </rPh>
    <rPh sb="2" eb="4">
      <t>カイリョウ</t>
    </rPh>
    <rPh sb="4" eb="6">
      <t>コウジ</t>
    </rPh>
    <phoneticPr fontId="6"/>
  </si>
  <si>
    <t>解体工事費</t>
    <rPh sb="2" eb="4">
      <t>コウジ</t>
    </rPh>
    <rPh sb="4" eb="5">
      <t>ヒ</t>
    </rPh>
    <phoneticPr fontId="6"/>
  </si>
  <si>
    <t>境界関連工事費</t>
    <rPh sb="0" eb="2">
      <t>キョウカイ</t>
    </rPh>
    <rPh sb="2" eb="4">
      <t>カンレン</t>
    </rPh>
    <rPh sb="4" eb="6">
      <t>コウジ</t>
    </rPh>
    <rPh sb="6" eb="7">
      <t>ヒ</t>
    </rPh>
    <phoneticPr fontId="6"/>
  </si>
  <si>
    <t>高低差処理/造成工事費</t>
    <rPh sb="0" eb="3">
      <t>コウテイサ</t>
    </rPh>
    <rPh sb="3" eb="5">
      <t>ショリ</t>
    </rPh>
    <rPh sb="6" eb="8">
      <t>ゾウセイ</t>
    </rPh>
    <rPh sb="8" eb="10">
      <t>コウジ</t>
    </rPh>
    <rPh sb="10" eb="11">
      <t>ヒ</t>
    </rPh>
    <phoneticPr fontId="6"/>
  </si>
  <si>
    <t>上下水道市納金・負担金・検査手数料等</t>
    <rPh sb="0" eb="2">
      <t>ジョウゲ</t>
    </rPh>
    <rPh sb="2" eb="4">
      <t>スイドウ</t>
    </rPh>
    <rPh sb="4" eb="7">
      <t>シノウキン</t>
    </rPh>
    <rPh sb="8" eb="11">
      <t>フタンキン</t>
    </rPh>
    <rPh sb="12" eb="14">
      <t>ケンサ</t>
    </rPh>
    <rPh sb="14" eb="17">
      <t>テスウリョウ</t>
    </rPh>
    <rPh sb="17" eb="18">
      <t>トウ</t>
    </rPh>
    <phoneticPr fontId="6"/>
  </si>
  <si>
    <t>※近隣の地盤状況に応じた想定額</t>
    <phoneticPr fontId="6"/>
  </si>
  <si>
    <t>一括前払いを推奨/金利上乗せの場合は0円</t>
    <phoneticPr fontId="6"/>
  </si>
  <si>
    <t>建築確認/配筋検査/中間検査/完了検査手数料等</t>
    <phoneticPr fontId="6"/>
  </si>
  <si>
    <t>長期優良住宅 検査手数料など</t>
    <rPh sb="0" eb="2">
      <t>チョウキ</t>
    </rPh>
    <rPh sb="2" eb="4">
      <t>ユウリョウ</t>
    </rPh>
    <rPh sb="4" eb="6">
      <t>ジュウタク</t>
    </rPh>
    <rPh sb="7" eb="9">
      <t>ケンサ</t>
    </rPh>
    <rPh sb="9" eb="12">
      <t>テスウリョウ</t>
    </rPh>
    <phoneticPr fontId="6"/>
  </si>
  <si>
    <t>※本資料に記載された数値は、概算数値であり、実際の数字とは異なる場合があります。また、状況によっては、本資料に記載されていない費用が発生する場合があります。</t>
    <rPh sb="1" eb="2">
      <t>ホン</t>
    </rPh>
    <rPh sb="2" eb="4">
      <t>シリョウ</t>
    </rPh>
    <rPh sb="5" eb="7">
      <t>キサイ</t>
    </rPh>
    <rPh sb="10" eb="12">
      <t>スウチ</t>
    </rPh>
    <rPh sb="14" eb="16">
      <t>ガイサン</t>
    </rPh>
    <rPh sb="16" eb="18">
      <t>スウチ</t>
    </rPh>
    <rPh sb="32" eb="34">
      <t>バアイ</t>
    </rPh>
    <rPh sb="70" eb="72">
      <t>バアイ</t>
    </rPh>
    <phoneticPr fontId="6"/>
  </si>
  <si>
    <t>〇〇工務店</t>
    <rPh sb="2" eb="5">
      <t>コウムテン</t>
    </rPh>
    <phoneticPr fontId="6"/>
  </si>
  <si>
    <t>概算（省令準耐火構造の場合）</t>
    <rPh sb="0" eb="2">
      <t>ガイサン</t>
    </rPh>
    <rPh sb="3" eb="5">
      <t>ショウレイ</t>
    </rPh>
    <rPh sb="5" eb="6">
      <t>ジュン</t>
    </rPh>
    <rPh sb="6" eb="8">
      <t>タイカ</t>
    </rPh>
    <rPh sb="8" eb="10">
      <t>コウゾウ</t>
    </rPh>
    <rPh sb="11" eb="13">
      <t>バアイ</t>
    </rPh>
    <phoneticPr fontId="6"/>
  </si>
  <si>
    <t>2月下旬</t>
    <rPh sb="1" eb="2">
      <t>ガツ</t>
    </rPh>
    <rPh sb="2" eb="4">
      <t>ゲジュン</t>
    </rPh>
    <phoneticPr fontId="6"/>
  </si>
  <si>
    <t>1月下旬</t>
    <rPh sb="1" eb="2">
      <t>ガツ</t>
    </rPh>
    <rPh sb="2" eb="4">
      <t>ゲジュン</t>
    </rPh>
    <phoneticPr fontId="6"/>
  </si>
  <si>
    <t>ローン印紙代</t>
    <rPh sb="3" eb="5">
      <t>インシ</t>
    </rPh>
    <rPh sb="5" eb="6">
      <t>ダイ</t>
    </rPh>
    <phoneticPr fontId="7"/>
  </si>
  <si>
    <t>本体・付帯工事</t>
    <rPh sb="0" eb="2">
      <t>ホンタイ</t>
    </rPh>
    <rPh sb="3" eb="5">
      <t>フタイ</t>
    </rPh>
    <rPh sb="5" eb="7">
      <t>コウジ</t>
    </rPh>
    <phoneticPr fontId="6"/>
  </si>
  <si>
    <t>市街地/狭小地調整費</t>
    <rPh sb="0" eb="3">
      <t>シガイチ</t>
    </rPh>
    <rPh sb="4" eb="6">
      <t>キョウショウ</t>
    </rPh>
    <rPh sb="6" eb="7">
      <t>チ</t>
    </rPh>
    <rPh sb="7" eb="9">
      <t>チョウセイ</t>
    </rPh>
    <rPh sb="9" eb="10">
      <t>ヒ</t>
    </rPh>
    <phoneticPr fontId="6"/>
  </si>
  <si>
    <t>火災保険料（5年分）</t>
    <rPh sb="0" eb="2">
      <t>カサイ</t>
    </rPh>
    <rPh sb="2" eb="5">
      <t>ホケンリョウ</t>
    </rPh>
    <rPh sb="7" eb="9">
      <t>ネンブン</t>
    </rPh>
    <phoneticPr fontId="6"/>
  </si>
  <si>
    <t>外部サッシ</t>
    <rPh sb="0" eb="2">
      <t>ガイブ</t>
    </rPh>
    <phoneticPr fontId="6"/>
  </si>
  <si>
    <t>内部建具</t>
    <rPh sb="0" eb="2">
      <t>ナイブ</t>
    </rPh>
    <rPh sb="2" eb="4">
      <t>タテグ</t>
    </rPh>
    <phoneticPr fontId="6"/>
  </si>
  <si>
    <t>収納</t>
    <rPh sb="0" eb="2">
      <t>シュウノウ</t>
    </rPh>
    <phoneticPr fontId="6"/>
  </si>
  <si>
    <t>屋根形状</t>
    <rPh sb="0" eb="2">
      <t>ヤネ</t>
    </rPh>
    <rPh sb="2" eb="4">
      <t>ケイジョウ</t>
    </rPh>
    <phoneticPr fontId="6"/>
  </si>
  <si>
    <t>間取り凹凸</t>
    <rPh sb="0" eb="2">
      <t>マド</t>
    </rPh>
    <rPh sb="3" eb="5">
      <t>オウトツ</t>
    </rPh>
    <phoneticPr fontId="6"/>
  </si>
  <si>
    <t>バルコニー</t>
    <phoneticPr fontId="6"/>
  </si>
  <si>
    <t>その他の価格変動要素</t>
    <rPh sb="2" eb="3">
      <t>タ</t>
    </rPh>
    <rPh sb="4" eb="6">
      <t>カカク</t>
    </rPh>
    <rPh sb="6" eb="8">
      <t>ヘンドウ</t>
    </rPh>
    <rPh sb="8" eb="10">
      <t>ヨウソ</t>
    </rPh>
    <phoneticPr fontId="6"/>
  </si>
  <si>
    <t>間取りに関する「価格変動要素」</t>
    <rPh sb="0" eb="2">
      <t>マド</t>
    </rPh>
    <rPh sb="4" eb="5">
      <t>カン</t>
    </rPh>
    <rPh sb="8" eb="10">
      <t>カカク</t>
    </rPh>
    <rPh sb="10" eb="12">
      <t>ヘンドウ</t>
    </rPh>
    <rPh sb="12" eb="14">
      <t>ヨウソ</t>
    </rPh>
    <phoneticPr fontId="6"/>
  </si>
  <si>
    <t>オーバーハング</t>
    <phoneticPr fontId="6"/>
  </si>
  <si>
    <t>吹き抜け・段上げ</t>
    <rPh sb="0" eb="1">
      <t>フ</t>
    </rPh>
    <rPh sb="2" eb="3">
      <t>ヌ</t>
    </rPh>
    <rPh sb="5" eb="6">
      <t>ダン</t>
    </rPh>
    <rPh sb="6" eb="7">
      <t>ア</t>
    </rPh>
    <phoneticPr fontId="6"/>
  </si>
  <si>
    <t>？？（要素）</t>
    <rPh sb="3" eb="5">
      <t>ヨウソ</t>
    </rPh>
    <phoneticPr fontId="6"/>
  </si>
  <si>
    <t>？？（場所）</t>
    <rPh sb="3" eb="5">
      <t>バショ</t>
    </rPh>
    <phoneticPr fontId="6"/>
  </si>
  <si>
    <t>準防火地域対策費用</t>
    <rPh sb="0" eb="1">
      <t>ジュン</t>
    </rPh>
    <rPh sb="1" eb="3">
      <t>ボウカ</t>
    </rPh>
    <rPh sb="3" eb="5">
      <t>チイキ</t>
    </rPh>
    <rPh sb="5" eb="7">
      <t>タイサク</t>
    </rPh>
    <rPh sb="7" eb="9">
      <t>ヒヨウ</t>
    </rPh>
    <phoneticPr fontId="6"/>
  </si>
  <si>
    <t>太陽光発電システム</t>
    <rPh sb="0" eb="2">
      <t>タイヨウ</t>
    </rPh>
    <rPh sb="2" eb="3">
      <t>コウ</t>
    </rPh>
    <rPh sb="3" eb="5">
      <t>ハツデン</t>
    </rPh>
    <phoneticPr fontId="6"/>
  </si>
  <si>
    <t>土地価格</t>
    <phoneticPr fontId="6"/>
  </si>
  <si>
    <t>上下水道関連諸経費</t>
    <rPh sb="0" eb="2">
      <t>ジョウゲ</t>
    </rPh>
    <rPh sb="2" eb="4">
      <t>スイドウ</t>
    </rPh>
    <rPh sb="4" eb="6">
      <t>カンレン</t>
    </rPh>
    <rPh sb="6" eb="7">
      <t>ショ</t>
    </rPh>
    <rPh sb="7" eb="9">
      <t>ケイヒ</t>
    </rPh>
    <phoneticPr fontId="6"/>
  </si>
  <si>
    <t>印紙代</t>
    <rPh sb="0" eb="2">
      <t>インシ</t>
    </rPh>
    <rPh sb="2" eb="3">
      <t>ダイ</t>
    </rPh>
    <phoneticPr fontId="6"/>
  </si>
  <si>
    <t>※消費税を含めた金額を記載（課税・非課税混在のため）</t>
    <rPh sb="1" eb="4">
      <t>ショウヒゼイ</t>
    </rPh>
    <rPh sb="5" eb="6">
      <t>フク</t>
    </rPh>
    <rPh sb="8" eb="10">
      <t>キンガク</t>
    </rPh>
    <rPh sb="11" eb="13">
      <t>キサイ</t>
    </rPh>
    <rPh sb="14" eb="16">
      <t>カゼイ</t>
    </rPh>
    <rPh sb="17" eb="20">
      <t>ヒカゼイ</t>
    </rPh>
    <rPh sb="20" eb="22">
      <t>コンザイ</t>
    </rPh>
    <phoneticPr fontId="6"/>
  </si>
  <si>
    <t>建物工事</t>
    <rPh sb="0" eb="2">
      <t>タテモノ</t>
    </rPh>
    <rPh sb="2" eb="4">
      <t>コウジ</t>
    </rPh>
    <phoneticPr fontId="6"/>
  </si>
  <si>
    <t>工事前　追加工事費
（仕様打ち合わせ）</t>
    <rPh sb="0" eb="2">
      <t>コウジ</t>
    </rPh>
    <rPh sb="2" eb="3">
      <t>マエ</t>
    </rPh>
    <rPh sb="4" eb="6">
      <t>ツイカ</t>
    </rPh>
    <rPh sb="6" eb="8">
      <t>コウジ</t>
    </rPh>
    <rPh sb="8" eb="9">
      <t>ヒ</t>
    </rPh>
    <rPh sb="11" eb="13">
      <t>シヨウ</t>
    </rPh>
    <rPh sb="13" eb="14">
      <t>ウ</t>
    </rPh>
    <rPh sb="15" eb="16">
      <t>ア</t>
    </rPh>
    <phoneticPr fontId="6"/>
  </si>
  <si>
    <t>手数料等+造成・解体工事費用　小計（税抜）</t>
    <rPh sb="0" eb="3">
      <t>テスウリョウ</t>
    </rPh>
    <rPh sb="3" eb="4">
      <t>トウ</t>
    </rPh>
    <rPh sb="5" eb="7">
      <t>ゾウセイ</t>
    </rPh>
    <rPh sb="8" eb="10">
      <t>カイタイ</t>
    </rPh>
    <rPh sb="10" eb="12">
      <t>コウジ</t>
    </rPh>
    <rPh sb="12" eb="14">
      <t>ヒヨウ</t>
    </rPh>
    <rPh sb="15" eb="17">
      <t>ショウケイ</t>
    </rPh>
    <rPh sb="18" eb="19">
      <t>ゼイ</t>
    </rPh>
    <rPh sb="19" eb="20">
      <t>ヌ</t>
    </rPh>
    <phoneticPr fontId="6"/>
  </si>
  <si>
    <t>土地価格+上下水道関連諸経費　小計（税込）</t>
    <rPh sb="0" eb="2">
      <t>トチ</t>
    </rPh>
    <rPh sb="2" eb="4">
      <t>カカク</t>
    </rPh>
    <rPh sb="5" eb="7">
      <t>ジョウゲ</t>
    </rPh>
    <rPh sb="7" eb="9">
      <t>スイドウ</t>
    </rPh>
    <rPh sb="9" eb="11">
      <t>カンレン</t>
    </rPh>
    <rPh sb="11" eb="14">
      <t>ショケイヒ</t>
    </rPh>
    <rPh sb="15" eb="17">
      <t>ショウケイ</t>
    </rPh>
    <rPh sb="18" eb="20">
      <t>ゼイコ</t>
    </rPh>
    <phoneticPr fontId="6"/>
  </si>
  <si>
    <t>外構工事費用</t>
    <rPh sb="0" eb="2">
      <t>ガイコウ</t>
    </rPh>
    <rPh sb="2" eb="4">
      <t>コウジ</t>
    </rPh>
    <rPh sb="4" eb="6">
      <t>ヒヨウ</t>
    </rPh>
    <phoneticPr fontId="6"/>
  </si>
  <si>
    <t>外構工事費用　小計（税抜）</t>
    <rPh sb="0" eb="2">
      <t>ガイコウ</t>
    </rPh>
    <rPh sb="2" eb="4">
      <t>コウジ</t>
    </rPh>
    <rPh sb="4" eb="6">
      <t>ヒヨウ</t>
    </rPh>
    <rPh sb="7" eb="9">
      <t>ショウケイ</t>
    </rPh>
    <rPh sb="10" eb="11">
      <t>ゼイ</t>
    </rPh>
    <rPh sb="11" eb="12">
      <t>ヌ</t>
    </rPh>
    <phoneticPr fontId="6"/>
  </si>
  <si>
    <t>⑤諸費用　合計（税込）</t>
    <rPh sb="1" eb="2">
      <t>ショ</t>
    </rPh>
    <rPh sb="2" eb="4">
      <t>ヒヨウ</t>
    </rPh>
    <rPh sb="5" eb="7">
      <t>ゴウケイ</t>
    </rPh>
    <rPh sb="8" eb="10">
      <t>ゼイコ</t>
    </rPh>
    <phoneticPr fontId="6"/>
  </si>
  <si>
    <t>④外構工事費用　合計（税込）</t>
    <rPh sb="1" eb="3">
      <t>ガイコウ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</si>
  <si>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③土地関連費用　合計（税込）</t>
    <rPh sb="1" eb="3">
      <t>トチ</t>
    </rPh>
    <rPh sb="3" eb="5">
      <t>カンレン</t>
    </rPh>
    <rPh sb="5" eb="7">
      <t>ヒヨウ</t>
    </rPh>
    <rPh sb="8" eb="10">
      <t>ゴウケイ</t>
    </rPh>
    <rPh sb="11" eb="13">
      <t>ゼイコ</t>
    </rPh>
    <phoneticPr fontId="6"/>
  </si>
  <si>
    <t>②追加工事費用　合計（税込）</t>
    <rPh sb="1" eb="3">
      <t>ツイカ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</si>
  <si>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追加工事費用＜工事前＋工事中＞ 小計（税抜）</t>
    <rPh sb="0" eb="2">
      <t>ツイカ</t>
    </rPh>
    <rPh sb="2" eb="4">
      <t>コウジ</t>
    </rPh>
    <rPh sb="4" eb="6">
      <t>ヒヨウ</t>
    </rPh>
    <rPh sb="16" eb="18">
      <t>ショウケイ</t>
    </rPh>
    <rPh sb="19" eb="20">
      <t>ゼイ</t>
    </rPh>
    <rPh sb="20" eb="21">
      <t>ヌ</t>
    </rPh>
    <phoneticPr fontId="6"/>
  </si>
  <si>
    <t>建築工事費用　小計（税抜）</t>
    <rPh sb="0" eb="2">
      <t>ケンチク</t>
    </rPh>
    <rPh sb="2" eb="4">
      <t>コウジ</t>
    </rPh>
    <rPh sb="4" eb="6">
      <t>ヒヨウ</t>
    </rPh>
    <rPh sb="7" eb="9">
      <t>ショウケイ</t>
    </rPh>
    <rPh sb="10" eb="11">
      <t>ゼイ</t>
    </rPh>
    <rPh sb="11" eb="12">
      <t>ヌ</t>
    </rPh>
    <phoneticPr fontId="6"/>
  </si>
  <si>
    <t>①建築工事費用　合計（税込）</t>
    <rPh sb="1" eb="3">
      <t>ケンチク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</si>
  <si>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工事前 追加工事費用　小計（税抜）</t>
    <rPh sb="0" eb="2">
      <t>コウジ</t>
    </rPh>
    <rPh sb="2" eb="3">
      <t>マエ</t>
    </rPh>
    <rPh sb="4" eb="6">
      <t>ツイカ</t>
    </rPh>
    <rPh sb="6" eb="8">
      <t>コウジ</t>
    </rPh>
    <rPh sb="8" eb="10">
      <t>ヒヨウ</t>
    </rPh>
    <rPh sb="11" eb="13">
      <t>ショウケイ</t>
    </rPh>
    <rPh sb="14" eb="15">
      <t>ゼイ</t>
    </rPh>
    <rPh sb="15" eb="16">
      <t>バツ</t>
    </rPh>
    <phoneticPr fontId="6"/>
  </si>
  <si>
    <t>工事中 追加工事費用　小計（税抜）</t>
    <rPh sb="0" eb="3">
      <t>コウジチュウ</t>
    </rPh>
    <rPh sb="4" eb="6">
      <t>ツイカ</t>
    </rPh>
    <rPh sb="6" eb="8">
      <t>コウジ</t>
    </rPh>
    <rPh sb="8" eb="10">
      <t>ヒヨウ</t>
    </rPh>
    <rPh sb="11" eb="13">
      <t>ショウケイ</t>
    </rPh>
    <phoneticPr fontId="6"/>
  </si>
  <si>
    <t>⑥費用合計（税込）</t>
    <rPh sb="1" eb="3">
      <t>ヒヨウ</t>
    </rPh>
    <rPh sb="3" eb="5">
      <t>ゴウケイ</t>
    </rPh>
    <rPh sb="6" eb="8">
      <t>ゼイコ</t>
    </rPh>
    <phoneticPr fontId="6"/>
  </si>
  <si>
    <t>追加費用・造成費用など</t>
    <rPh sb="0" eb="2">
      <t>ツイカ</t>
    </rPh>
    <rPh sb="2" eb="4">
      <t>ヒヨウ</t>
    </rPh>
    <rPh sb="5" eb="7">
      <t>ゾウセイ</t>
    </rPh>
    <rPh sb="7" eb="9">
      <t>ヒヨウ</t>
    </rPh>
    <phoneticPr fontId="6"/>
  </si>
  <si>
    <t>消費税</t>
    <rPh sb="0" eb="3">
      <t>ショウヒゼイ</t>
    </rPh>
    <phoneticPr fontId="6"/>
  </si>
  <si>
    <t>建物工事費用</t>
    <rPh sb="0" eb="2">
      <t>タテモノ</t>
    </rPh>
    <rPh sb="2" eb="4">
      <t>コウジ</t>
    </rPh>
    <rPh sb="4" eb="6">
      <t>ヒヨウ</t>
    </rPh>
    <phoneticPr fontId="6"/>
  </si>
  <si>
    <t>本体工事　</t>
    <rPh sb="0" eb="2">
      <t>ホンタイ</t>
    </rPh>
    <rPh sb="2" eb="4">
      <t>コウジ</t>
    </rPh>
    <phoneticPr fontId="6"/>
  </si>
  <si>
    <t>上下水道市納金など</t>
    <rPh sb="0" eb="2">
      <t>ジョウゲ</t>
    </rPh>
    <rPh sb="2" eb="4">
      <t>スイドウ</t>
    </rPh>
    <rPh sb="4" eb="7">
      <t>シノウキン</t>
    </rPh>
    <phoneticPr fontId="6"/>
  </si>
  <si>
    <t>↑</t>
    <phoneticPr fontId="7"/>
  </si>
  <si>
    <t>0ならOK</t>
    <phoneticPr fontId="7"/>
  </si>
  <si>
    <t>小計（税抜）</t>
    <rPh sb="0" eb="2">
      <t>ショウケイ</t>
    </rPh>
    <rPh sb="3" eb="4">
      <t>ゼイ</t>
    </rPh>
    <rPh sb="4" eb="5">
      <t>ヌ</t>
    </rPh>
    <phoneticPr fontId="6"/>
  </si>
  <si>
    <t>合計（税込）</t>
    <rPh sb="0" eb="2">
      <t>ゴウケイ</t>
    </rPh>
    <rPh sb="3" eb="5">
      <t>ゼイコ</t>
    </rPh>
    <phoneticPr fontId="6"/>
  </si>
  <si>
    <t>合計（税込）</t>
    <rPh sb="0" eb="2">
      <t>ゴウケイ</t>
    </rPh>
    <phoneticPr fontId="6"/>
  </si>
  <si>
    <t>手数料等
※税抜金額を記入</t>
    <rPh sb="0" eb="3">
      <t>テスウリョウ</t>
    </rPh>
    <rPh sb="3" eb="4">
      <t>トウ</t>
    </rPh>
    <rPh sb="11" eb="13">
      <t>キニュウ</t>
    </rPh>
    <phoneticPr fontId="6"/>
  </si>
  <si>
    <t>造成/解体工事
※税抜金額を記入</t>
    <rPh sb="0" eb="2">
      <t>ゾウセイ</t>
    </rPh>
    <rPh sb="3" eb="5">
      <t>カイタイ</t>
    </rPh>
    <rPh sb="5" eb="7">
      <t>コウジ</t>
    </rPh>
    <phoneticPr fontId="6"/>
  </si>
  <si>
    <t>外構工事
※税抜金額を記入</t>
    <rPh sb="0" eb="2">
      <t>ガイコウ</t>
    </rPh>
    <rPh sb="2" eb="4">
      <t>コウジ</t>
    </rPh>
    <phoneticPr fontId="6"/>
  </si>
  <si>
    <r>
      <t>諸費用</t>
    </r>
    <r>
      <rPr>
        <b/>
        <sz val="18"/>
        <color theme="0"/>
        <rFont val="HGMaruGothicMPRO"/>
        <family val="3"/>
        <charset val="128"/>
      </rPr>
      <t>（税込金額を記入）</t>
    </r>
    <rPh sb="0" eb="1">
      <t>ショ</t>
    </rPh>
    <rPh sb="1" eb="3">
      <t>ヒヨウ</t>
    </rPh>
    <rPh sb="9" eb="11">
      <t>キニュウ</t>
    </rPh>
    <phoneticPr fontId="6"/>
  </si>
  <si>
    <t>固定資産税清算金</t>
    <rPh sb="0" eb="2">
      <t>コテイ</t>
    </rPh>
    <rPh sb="2" eb="5">
      <t>シサンゼイ</t>
    </rPh>
    <rPh sb="5" eb="8">
      <t>セイサンキン</t>
    </rPh>
    <phoneticPr fontId="6"/>
  </si>
  <si>
    <t>固定資産税 清算金</t>
    <rPh sb="0" eb="2">
      <t>コテイ</t>
    </rPh>
    <rPh sb="2" eb="5">
      <t>シサンゼイ</t>
    </rPh>
    <rPh sb="6" eb="9">
      <t>セイサンキン</t>
    </rPh>
    <phoneticPr fontId="7"/>
  </si>
  <si>
    <t>2024/1～
2024/10
時期未定</t>
    <rPh sb="16" eb="18">
      <t>ジキ</t>
    </rPh>
    <rPh sb="18" eb="20">
      <t>ミテイ</t>
    </rPh>
    <phoneticPr fontId="6"/>
  </si>
  <si>
    <t>【延床面積】30.00坪 /【1階割合】55%</t>
    <rPh sb="1" eb="5">
      <t>ノベユカメンセキ</t>
    </rPh>
    <rPh sb="16" eb="17">
      <t>カイ</t>
    </rPh>
    <rPh sb="17" eb="19">
      <t>ワリアイ</t>
    </rPh>
    <phoneticPr fontId="6"/>
  </si>
  <si>
    <r>
      <t xml:space="preserve">【せやま印工務店 登録担当者の皆さんへ】
1stプランでは、極力「外部サッシ」「内部建具」「収納」の価格変動が出ないように(0円になるように)提案してください。ただ、施主希望による価格変動要因(坪数の割に部屋数・収納が多いなど)がある場合には、1stプランから計上して頂いて構いません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 xml:space="preserve">「屋根形状」「間取り凹凸」は実情に応じて計上して構いませんが、できる限り価格変動が出ないように努力してください。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 xml:space="preserve">「オーバーハング」は、玄関ポーチを覆う部分は計上不可。「玄関ポーチを覆う部分以外」のみ計上可能です。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>階段上部の「吹き抜け」は床面積に含みますので、価格変動要素の「吹き抜け」には「階段以外の吹き抜け分」のみ計上可能です。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>「バルコニー」がないプランが多いと思いますが、バルコニーがある場合には費用を計上してください。</t>
    </r>
    <rPh sb="4" eb="5">
      <t>シルシ</t>
    </rPh>
    <rPh sb="5" eb="8">
      <t>コウムテン</t>
    </rPh>
    <rPh sb="9" eb="11">
      <t>トウロク</t>
    </rPh>
    <rPh sb="11" eb="14">
      <t>タントウシャ</t>
    </rPh>
    <rPh sb="15" eb="16">
      <t>ミナ</t>
    </rPh>
    <rPh sb="30" eb="32">
      <t>キョクリョク</t>
    </rPh>
    <rPh sb="33" eb="35">
      <t>ガイブ</t>
    </rPh>
    <rPh sb="40" eb="42">
      <t>ナイブ</t>
    </rPh>
    <rPh sb="42" eb="44">
      <t>タテグ</t>
    </rPh>
    <rPh sb="46" eb="48">
      <t>シュウノウ</t>
    </rPh>
    <rPh sb="50" eb="52">
      <t>カカク</t>
    </rPh>
    <rPh sb="52" eb="54">
      <t>ヘンドウ</t>
    </rPh>
    <rPh sb="55" eb="56">
      <t>デ</t>
    </rPh>
    <rPh sb="83" eb="85">
      <t>セシュ</t>
    </rPh>
    <rPh sb="85" eb="87">
      <t>キボウ</t>
    </rPh>
    <rPh sb="90" eb="92">
      <t>カカク</t>
    </rPh>
    <rPh sb="92" eb="94">
      <t>ヘンドウ</t>
    </rPh>
    <rPh sb="94" eb="96">
      <t>ヨウイン</t>
    </rPh>
    <rPh sb="97" eb="98">
      <t>ツボ</t>
    </rPh>
    <rPh sb="98" eb="99">
      <t>スウ</t>
    </rPh>
    <rPh sb="100" eb="101">
      <t>ワリ</t>
    </rPh>
    <rPh sb="102" eb="104">
      <t>ヘヤ</t>
    </rPh>
    <rPh sb="104" eb="105">
      <t>カズ</t>
    </rPh>
    <rPh sb="106" eb="108">
      <t>シュウノウ</t>
    </rPh>
    <rPh sb="109" eb="110">
      <t>オオ</t>
    </rPh>
    <rPh sb="117" eb="119">
      <t>バアイ</t>
    </rPh>
    <rPh sb="130" eb="132">
      <t>ケイジョウ</t>
    </rPh>
    <rPh sb="134" eb="135">
      <t>イタダ</t>
    </rPh>
    <rPh sb="137" eb="138">
      <t>カマ</t>
    </rPh>
    <rPh sb="146" eb="148">
      <t>ヤネ</t>
    </rPh>
    <rPh sb="148" eb="150">
      <t>ケイジョウ</t>
    </rPh>
    <rPh sb="152" eb="154">
      <t>マド</t>
    </rPh>
    <rPh sb="155" eb="157">
      <t>オウトツ</t>
    </rPh>
    <rPh sb="159" eb="161">
      <t>ジツジョウ</t>
    </rPh>
    <rPh sb="162" eb="163">
      <t>オウ</t>
    </rPh>
    <rPh sb="165" eb="167">
      <t>ケイジョウ</t>
    </rPh>
    <rPh sb="169" eb="170">
      <t>カマ</t>
    </rPh>
    <rPh sb="179" eb="180">
      <t>カギ</t>
    </rPh>
    <rPh sb="181" eb="183">
      <t>カカク</t>
    </rPh>
    <rPh sb="183" eb="185">
      <t>ヘンドウ</t>
    </rPh>
    <rPh sb="186" eb="187">
      <t>デ</t>
    </rPh>
    <rPh sb="192" eb="194">
      <t>ドリョク</t>
    </rPh>
    <rPh sb="214" eb="216">
      <t>ゲンカン</t>
    </rPh>
    <rPh sb="220" eb="221">
      <t>オオ</t>
    </rPh>
    <rPh sb="222" eb="224">
      <t>ブブン</t>
    </rPh>
    <rPh sb="225" eb="227">
      <t>ケイジョウ</t>
    </rPh>
    <rPh sb="227" eb="229">
      <t>フカ</t>
    </rPh>
    <rPh sb="231" eb="233">
      <t>ゲンカン</t>
    </rPh>
    <rPh sb="237" eb="238">
      <t>オオ</t>
    </rPh>
    <rPh sb="239" eb="241">
      <t>ブブン</t>
    </rPh>
    <rPh sb="241" eb="243">
      <t>イガイ</t>
    </rPh>
    <rPh sb="246" eb="248">
      <t>ケイジョウ</t>
    </rPh>
    <rPh sb="248" eb="250">
      <t>カノウオオオモバアイヒヨウケイジョウ</t>
    </rPh>
    <phoneticPr fontId="6"/>
  </si>
  <si>
    <t>『ナフサショック』緊急調整費</t>
    <rPh sb="9" eb="11">
      <t>キンキュウ</t>
    </rPh>
    <rPh sb="11" eb="14">
      <t>チョウセイヒ</t>
    </rPh>
    <phoneticPr fontId="6"/>
  </si>
  <si>
    <t>最大 120万円まで計上可</t>
    <rPh sb="0" eb="2">
      <t>サイダイ</t>
    </rPh>
    <rPh sb="6" eb="8">
      <t>マンエン</t>
    </rPh>
    <rPh sb="10" eb="12">
      <t>ケイジョウ</t>
    </rPh>
    <rPh sb="12" eb="13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</si>
</sst>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;[Red]\-#,##0\ "/>
    <numFmt numFmtId="178" formatCode="0.000%"/>
    <numFmt numFmtId="179" formatCode="m&quot;月&quot;d&quot;日&quot;;@"/>
    <numFmt numFmtId="180" formatCode="@&quot;年&quot;"/>
    <numFmt numFmtId="181" formatCode="#,##0_ "/>
    <numFmt numFmtId="182" formatCode="@&quot;さん&quot;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MaruGothicMPRO"/>
      <family val="2"/>
      <charset val="128"/>
    </font>
    <font>
      <sz val="18"/>
      <name val="HGMaruGothicMPRO"/>
      <family val="2"/>
      <charset val="128"/>
    </font>
    <font>
      <sz val="18"/>
      <name val="HGMaruGothicMPRO"/>
      <family val="3"/>
      <charset val="128"/>
    </font>
    <font>
      <sz val="12"/>
      <name val="HGMaruGothicMPRO"/>
      <family val="3"/>
      <charset val="128"/>
    </font>
    <font>
      <sz val="11"/>
      <name val="HGMaruGothicMPRO"/>
      <family val="3"/>
      <charset val="128"/>
    </font>
    <font>
      <sz val="24"/>
      <color theme="0"/>
      <name val="HGMaruGothicMPRO"/>
      <family val="3"/>
      <charset val="128"/>
    </font>
    <font>
      <sz val="11"/>
      <color theme="1"/>
      <name val="HGMaruGothicMPRO"/>
      <family val="3"/>
      <charset val="128"/>
    </font>
    <font>
      <b/>
      <sz val="11"/>
      <name val="HGMaruGothicMPRO"/>
      <family val="3"/>
      <charset val="128"/>
    </font>
    <font>
      <sz val="11"/>
      <color indexed="10"/>
      <name val="HGMaruGothicMPRO"/>
      <family val="3"/>
      <charset val="128"/>
    </font>
    <font>
      <b/>
      <sz val="11"/>
      <color indexed="10"/>
      <name val="HGMaruGothicMPRO"/>
      <family val="3"/>
      <charset val="128"/>
    </font>
    <font>
      <b/>
      <sz val="11"/>
      <name val="HGMaruGothicMPRO"/>
      <family val="2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4"/>
      <color theme="0"/>
      <name val="HGMaruGothicMPRO"/>
      <family val="2"/>
      <charset val="128"/>
    </font>
    <font>
      <sz val="11"/>
      <color theme="1"/>
      <name val="HGMaruGothicMPRO"/>
      <family val="2"/>
      <charset val="128"/>
    </font>
    <font>
      <sz val="12"/>
      <color theme="1"/>
      <name val="HGMaruGothicMPRO"/>
      <family val="2"/>
      <charset val="128"/>
    </font>
    <font>
      <sz val="12"/>
      <color theme="1"/>
      <name val="HGMaruGothicMPRO"/>
      <family val="3"/>
      <charset val="128"/>
    </font>
    <font>
      <sz val="14"/>
      <color theme="1"/>
      <name val="HGMaruGothicMPRO"/>
      <family val="3"/>
      <charset val="128"/>
    </font>
    <font>
      <b/>
      <sz val="14"/>
      <color theme="1"/>
      <name val="HGMaruGothicMPRO"/>
      <family val="3"/>
      <charset val="128"/>
    </font>
    <font>
      <sz val="14"/>
      <name val="HGMaruGothicMPRO"/>
      <family val="3"/>
      <charset val="128"/>
    </font>
    <font>
      <sz val="18"/>
      <color theme="1"/>
      <name val="HGMaruGothicMPRO"/>
      <family val="2"/>
      <charset val="128"/>
    </font>
    <font>
      <b/>
      <sz val="14"/>
      <color theme="1"/>
      <name val="HGMaruGothicMPRO"/>
      <family val="2"/>
      <charset val="128"/>
    </font>
    <font>
      <b/>
      <sz val="16"/>
      <color theme="1"/>
      <name val="HGMaruGothicMPRO"/>
      <family val="3"/>
      <charset val="128"/>
    </font>
    <font>
      <b/>
      <sz val="16"/>
      <name val="HGMaruGothicMPRO"/>
      <family val="3"/>
      <charset val="128"/>
    </font>
    <font>
      <sz val="14"/>
      <color theme="0" tint="-0.499984740745262"/>
      <name val="HGMaruGothicMPRO"/>
      <charset val="128"/>
    </font>
    <font>
      <sz val="11"/>
      <color theme="0" tint="-0.499984740745262"/>
      <name val="HGMaruGothicMPRO"/>
      <family val="3"/>
      <charset val="128"/>
    </font>
    <font>
      <sz val="14"/>
      <color theme="0" tint="-0.499984740745262"/>
      <name val="HGMaruGothicMPRO"/>
      <family val="3"/>
      <charset val="128"/>
    </font>
    <font>
      <b/>
      <sz val="14"/>
      <name val="HGMaruGothicMPRO"/>
      <family val="3"/>
      <charset val="128"/>
    </font>
    <font>
      <b/>
      <sz val="11"/>
      <color rgb="FFFF0000"/>
      <name val="HGMaruGothicMPRO"/>
      <family val="3"/>
      <charset val="128"/>
    </font>
    <font>
      <sz val="12"/>
      <name val="HGMaruGothicMPRO"/>
      <charset val="128"/>
    </font>
    <font>
      <sz val="8"/>
      <name val="HGMaruGothicMPRO"/>
      <family val="3"/>
      <charset val="128"/>
    </font>
    <font>
      <sz val="2"/>
      <name val="HGMaruGothicMPRO"/>
      <family val="3"/>
      <charset val="128"/>
    </font>
    <font>
      <b/>
      <sz val="18"/>
      <color theme="0"/>
      <name val="HGMaruGothicMPRO"/>
      <family val="3"/>
      <charset val="128"/>
    </font>
    <font>
      <sz val="14"/>
      <color theme="1"/>
      <name val="HGMaruGothicMPRO"/>
      <charset val="128"/>
    </font>
    <font>
      <b/>
      <sz val="11"/>
      <color theme="1"/>
      <name val="HGMaruGothicMPRO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38" fontId="5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9" borderId="3" applyFont="0" applyBorder="0" applyAlignment="0">
      <alignment horizontal="center" vertical="center" wrapText="1" shrinkToFit="1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/>
    <xf numFmtId="0" fontId="8" fillId="0" borderId="0" xfId="0" applyFont="1" applyAlignment="1">
      <alignment vertical="center" shrinkToFit="1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179" fontId="14" fillId="0" borderId="16" xfId="0" applyNumberFormat="1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2" fillId="0" borderId="5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38" fontId="12" fillId="4" borderId="3" xfId="1" applyFont="1" applyFill="1" applyBorder="1" applyAlignment="1" applyProtection="1">
      <alignment horizontal="right" vertical="center" shrinkToFit="1"/>
      <protection locked="0"/>
    </xf>
    <xf numFmtId="0" fontId="12" fillId="4" borderId="31" xfId="0" applyFont="1" applyFill="1" applyBorder="1" applyAlignment="1">
      <alignment vertical="center" shrinkToFit="1"/>
    </xf>
    <xf numFmtId="0" fontId="12" fillId="4" borderId="51" xfId="0" applyFont="1" applyFill="1" applyBorder="1" applyAlignment="1">
      <alignment vertical="center" shrinkToFit="1"/>
    </xf>
    <xf numFmtId="38" fontId="12" fillId="4" borderId="7" xfId="1" applyFont="1" applyFill="1" applyBorder="1" applyAlignment="1" applyProtection="1">
      <alignment horizontal="right" vertical="center" shrinkToFit="1"/>
      <protection locked="0"/>
    </xf>
    <xf numFmtId="0" fontId="12" fillId="4" borderId="32" xfId="0" applyFont="1" applyFill="1" applyBorder="1" applyAlignment="1">
      <alignment vertical="center" shrinkToFit="1"/>
    </xf>
    <xf numFmtId="0" fontId="12" fillId="4" borderId="54" xfId="0" applyFont="1" applyFill="1" applyBorder="1" applyAlignment="1">
      <alignment vertical="center" shrinkToFit="1"/>
    </xf>
    <xf numFmtId="38" fontId="12" fillId="3" borderId="31" xfId="1" applyFont="1" applyFill="1" applyBorder="1" applyAlignment="1" applyProtection="1">
      <alignment horizontal="right" vertical="center" shrinkToFit="1"/>
      <protection locked="0"/>
    </xf>
    <xf numFmtId="38" fontId="12" fillId="3" borderId="19" xfId="1" applyFont="1" applyFill="1" applyBorder="1" applyAlignment="1" applyProtection="1">
      <alignment horizontal="right" vertical="center" shrinkToFit="1"/>
      <protection locked="0"/>
    </xf>
    <xf numFmtId="38" fontId="12" fillId="3" borderId="30" xfId="1" applyFont="1" applyFill="1" applyBorder="1" applyAlignment="1" applyProtection="1">
      <alignment horizontal="right" vertical="center" shrinkToFit="1"/>
      <protection locked="0"/>
    </xf>
    <xf numFmtId="38" fontId="12" fillId="3" borderId="11" xfId="1" applyFont="1" applyFill="1" applyBorder="1" applyAlignment="1" applyProtection="1">
      <alignment horizontal="right" vertical="center" shrinkToFit="1"/>
      <protection locked="0"/>
    </xf>
    <xf numFmtId="38" fontId="12" fillId="2" borderId="7" xfId="1" applyFont="1" applyFill="1" applyBorder="1" applyAlignment="1" applyProtection="1">
      <alignment horizontal="right" vertical="center" shrinkToFit="1"/>
      <protection locked="0"/>
    </xf>
    <xf numFmtId="38" fontId="12" fillId="3" borderId="32" xfId="1" applyFont="1" applyFill="1" applyBorder="1" applyAlignment="1" applyProtection="1">
      <alignment horizontal="right" vertical="center" shrinkToFit="1"/>
      <protection locked="0"/>
    </xf>
    <xf numFmtId="38" fontId="12" fillId="3" borderId="20" xfId="1" applyFont="1" applyFill="1" applyBorder="1" applyAlignment="1" applyProtection="1">
      <alignment horizontal="right" vertical="center" shrinkToFit="1"/>
      <protection locked="0"/>
    </xf>
    <xf numFmtId="38" fontId="12" fillId="4" borderId="16" xfId="1" applyFont="1" applyFill="1" applyBorder="1" applyAlignment="1" applyProtection="1">
      <alignment horizontal="right" vertical="center" shrinkToFit="1"/>
      <protection locked="0"/>
    </xf>
    <xf numFmtId="38" fontId="12" fillId="4" borderId="56" xfId="1" applyFont="1" applyFill="1" applyBorder="1" applyAlignment="1" applyProtection="1">
      <alignment horizontal="right" vertical="center" shrinkToFit="1"/>
      <protection locked="0"/>
    </xf>
    <xf numFmtId="38" fontId="12" fillId="4" borderId="26" xfId="1" applyFont="1" applyFill="1" applyBorder="1" applyAlignment="1" applyProtection="1">
      <alignment horizontal="right" vertical="center" shrinkToFit="1"/>
      <protection locked="0"/>
    </xf>
    <xf numFmtId="0" fontId="15" fillId="0" borderId="55" xfId="0" applyFont="1" applyBorder="1" applyAlignment="1" applyProtection="1">
      <alignment horizontal="center" vertical="center" wrapText="1" shrinkToFit="1"/>
      <protection locked="0"/>
    </xf>
    <xf numFmtId="38" fontId="12" fillId="3" borderId="38" xfId="1" applyFont="1" applyFill="1" applyBorder="1" applyAlignment="1" applyProtection="1">
      <alignment horizontal="left" vertical="center" shrinkToFit="1"/>
      <protection locked="0"/>
    </xf>
    <xf numFmtId="38" fontId="12" fillId="3" borderId="53" xfId="1" applyFont="1" applyFill="1" applyBorder="1" applyAlignment="1" applyProtection="1">
      <alignment horizontal="right" vertical="center" shrinkToFit="1"/>
      <protection locked="0"/>
    </xf>
    <xf numFmtId="38" fontId="12" fillId="4" borderId="31" xfId="1" applyFont="1" applyFill="1" applyBorder="1" applyAlignment="1" applyProtection="1">
      <alignment horizontal="right" vertical="center" shrinkToFit="1"/>
      <protection locked="0"/>
    </xf>
    <xf numFmtId="38" fontId="12" fillId="4" borderId="51" xfId="1" applyFont="1" applyFill="1" applyBorder="1" applyAlignment="1" applyProtection="1">
      <alignment horizontal="right" vertical="center" shrinkToFit="1"/>
      <protection locked="0"/>
    </xf>
    <xf numFmtId="38" fontId="12" fillId="4" borderId="32" xfId="1" applyFont="1" applyFill="1" applyBorder="1" applyAlignment="1" applyProtection="1">
      <alignment horizontal="right" vertical="center" shrinkToFit="1"/>
      <protection locked="0"/>
    </xf>
    <xf numFmtId="38" fontId="12" fillId="4" borderId="54" xfId="1" applyFont="1" applyFill="1" applyBorder="1" applyAlignment="1" applyProtection="1">
      <alignment horizontal="right" vertical="center" shrinkToFit="1"/>
      <protection locked="0"/>
    </xf>
    <xf numFmtId="38" fontId="12" fillId="3" borderId="52" xfId="1" applyFont="1" applyFill="1" applyBorder="1" applyAlignment="1" applyProtection="1">
      <alignment horizontal="right" vertical="center" shrinkToFit="1"/>
      <protection locked="0"/>
    </xf>
    <xf numFmtId="0" fontId="12" fillId="0" borderId="31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38" fontId="14" fillId="2" borderId="1" xfId="1" applyFont="1" applyFill="1" applyBorder="1" applyAlignment="1" applyProtection="1">
      <alignment horizontal="right" vertical="center"/>
      <protection locked="0"/>
    </xf>
    <xf numFmtId="38" fontId="14" fillId="3" borderId="52" xfId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vertical="center" shrinkToFit="1"/>
    </xf>
    <xf numFmtId="176" fontId="12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30" xfId="0" applyFont="1" applyFill="1" applyBorder="1" applyAlignment="1">
      <alignment horizontal="center" vertical="center" shrinkToFit="1"/>
    </xf>
    <xf numFmtId="176" fontId="12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45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38" fontId="12" fillId="3" borderId="0" xfId="1" applyFont="1" applyFill="1" applyBorder="1" applyAlignment="1" applyProtection="1">
      <alignment horizontal="left" vertical="center" shrinkToFit="1"/>
      <protection locked="0"/>
    </xf>
    <xf numFmtId="38" fontId="12" fillId="3" borderId="44" xfId="1" applyFont="1" applyFill="1" applyBorder="1" applyAlignment="1" applyProtection="1">
      <alignment horizontal="right" vertical="center" shrinkToFit="1"/>
      <protection locked="0"/>
    </xf>
    <xf numFmtId="176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38" fontId="12" fillId="3" borderId="51" xfId="1" applyFont="1" applyFill="1" applyBorder="1" applyAlignment="1" applyProtection="1">
      <alignment horizontal="right" vertical="center" shrinkToFit="1"/>
      <protection locked="0"/>
    </xf>
    <xf numFmtId="176" fontId="12" fillId="3" borderId="1" xfId="1" applyNumberFormat="1" applyFont="1" applyFill="1" applyBorder="1" applyAlignment="1" applyProtection="1">
      <alignment horizontal="right" vertical="center" shrinkToFit="1"/>
      <protection locked="0"/>
    </xf>
    <xf numFmtId="0" fontId="15" fillId="0" borderId="43" xfId="0" applyFont="1" applyBorder="1" applyAlignment="1" applyProtection="1">
      <alignment horizontal="center" vertical="center" wrapText="1" shrinkToFit="1"/>
      <protection locked="0"/>
    </xf>
    <xf numFmtId="176" fontId="12" fillId="0" borderId="0" xfId="0" applyNumberFormat="1" applyFont="1" applyAlignment="1" applyProtection="1">
      <alignment horizontal="right" vertical="center" shrinkToFit="1"/>
      <protection locked="0"/>
    </xf>
    <xf numFmtId="0" fontId="12" fillId="0" borderId="2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38" fontId="16" fillId="0" borderId="0" xfId="1" applyFont="1" applyFill="1" applyBorder="1" applyAlignment="1">
      <alignment horizontal="right" vertical="center" shrinkToFit="1"/>
    </xf>
    <xf numFmtId="38" fontId="17" fillId="0" borderId="0" xfId="1" applyFont="1" applyFill="1" applyBorder="1" applyAlignment="1">
      <alignment horizontal="right" vertical="center" shrinkToFit="1"/>
    </xf>
    <xf numFmtId="38" fontId="12" fillId="0" borderId="0" xfId="1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178" fontId="12" fillId="0" borderId="3" xfId="0" applyNumberFormat="1" applyFont="1" applyBorder="1" applyAlignment="1" applyProtection="1">
      <alignment horizontal="right" vertical="center" shrinkToFit="1"/>
      <protection locked="0"/>
    </xf>
    <xf numFmtId="180" fontId="12" fillId="0" borderId="1" xfId="0" applyNumberFormat="1" applyFont="1" applyBorder="1" applyAlignment="1" applyProtection="1">
      <alignment horizontal="right" vertical="center" shrinkToFit="1"/>
      <protection locked="0"/>
    </xf>
    <xf numFmtId="177" fontId="12" fillId="0" borderId="7" xfId="0" applyNumberFormat="1" applyFont="1" applyBorder="1" applyAlignment="1" applyProtection="1">
      <alignment horizontal="right" vertical="center" shrinkToFit="1"/>
      <protection locked="0"/>
    </xf>
    <xf numFmtId="38" fontId="20" fillId="0" borderId="0" xfId="1" applyFont="1" applyAlignment="1">
      <alignment horizontal="right" shrinkToFit="1"/>
    </xf>
    <xf numFmtId="0" fontId="19" fillId="0" borderId="0" xfId="0" applyFont="1" applyAlignment="1">
      <alignment vertical="top" wrapText="1" shrinkToFit="1"/>
    </xf>
    <xf numFmtId="38" fontId="20" fillId="0" borderId="0" xfId="1" applyFont="1" applyAlignment="1">
      <alignment horizontal="left" shrinkToFit="1"/>
    </xf>
    <xf numFmtId="177" fontId="14" fillId="3" borderId="1" xfId="1" applyNumberFormat="1" applyFont="1" applyFill="1" applyBorder="1" applyAlignment="1" applyProtection="1">
      <alignment horizontal="right" vertical="center" shrinkToFit="1"/>
      <protection locked="0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177" fontId="14" fillId="3" borderId="16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3" xfId="1" applyNumberFormat="1" applyFont="1" applyFill="1" applyBorder="1" applyAlignment="1" applyProtection="1">
      <alignment horizontal="right" vertical="center"/>
      <protection locked="0"/>
    </xf>
    <xf numFmtId="177" fontId="12" fillId="3" borderId="1" xfId="1" applyNumberFormat="1" applyFont="1" applyFill="1" applyBorder="1" applyAlignment="1" applyProtection="1">
      <alignment horizontal="right" vertical="center"/>
      <protection locked="0"/>
    </xf>
    <xf numFmtId="177" fontId="12" fillId="4" borderId="3" xfId="1" applyNumberFormat="1" applyFont="1" applyFill="1" applyBorder="1" applyAlignment="1" applyProtection="1">
      <alignment horizontal="right" vertical="center" shrinkToFit="1"/>
      <protection locked="0"/>
    </xf>
    <xf numFmtId="177" fontId="12" fillId="4" borderId="7" xfId="1" applyNumberFormat="1" applyFont="1" applyFill="1" applyBorder="1" applyAlignment="1" applyProtection="1">
      <alignment horizontal="right" vertical="center" shrinkToFit="1"/>
      <protection locked="0"/>
    </xf>
    <xf numFmtId="177" fontId="12" fillId="4" borderId="39" xfId="0" applyNumberFormat="1" applyFont="1" applyFill="1" applyBorder="1" applyAlignment="1" applyProtection="1">
      <alignment vertical="center" shrinkToFit="1"/>
      <protection locked="0"/>
    </xf>
    <xf numFmtId="177" fontId="12" fillId="4" borderId="37" xfId="0" applyNumberFormat="1" applyFont="1" applyFill="1" applyBorder="1" applyAlignment="1" applyProtection="1">
      <alignment vertical="center" shrinkToFit="1"/>
      <protection locked="0"/>
    </xf>
    <xf numFmtId="177" fontId="12" fillId="4" borderId="41" xfId="0" applyNumberFormat="1" applyFont="1" applyFill="1" applyBorder="1" applyAlignment="1" applyProtection="1">
      <alignment vertical="center" shrinkToFit="1"/>
      <protection locked="0"/>
    </xf>
    <xf numFmtId="177" fontId="8" fillId="0" borderId="0" xfId="0" applyNumberFormat="1" applyFont="1" applyAlignment="1">
      <alignment vertical="center" shrinkToFit="1"/>
    </xf>
    <xf numFmtId="177" fontId="14" fillId="0" borderId="16" xfId="0" applyNumberFormat="1" applyFont="1" applyBorder="1" applyAlignment="1" applyProtection="1">
      <alignment horizontal="center" vertical="center" shrinkToFit="1"/>
      <protection locked="0"/>
    </xf>
    <xf numFmtId="177" fontId="14" fillId="3" borderId="3" xfId="1" applyNumberFormat="1" applyFont="1" applyFill="1" applyBorder="1" applyAlignment="1" applyProtection="1">
      <alignment horizontal="right" vertical="center"/>
      <protection locked="0"/>
    </xf>
    <xf numFmtId="177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1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3" xfId="0" applyNumberFormat="1" applyFont="1" applyFill="1" applyBorder="1" applyAlignment="1" applyProtection="1">
      <alignment horizontal="right" vertical="center" shrinkToFit="1"/>
      <protection locked="0"/>
    </xf>
    <xf numFmtId="177" fontId="12" fillId="3" borderId="1" xfId="0" applyNumberFormat="1" applyFont="1" applyFill="1" applyBorder="1" applyAlignment="1" applyProtection="1">
      <alignment horizontal="right" vertical="center" shrinkToFit="1"/>
      <protection locked="0"/>
    </xf>
    <xf numFmtId="177" fontId="12" fillId="3" borderId="12" xfId="0" applyNumberFormat="1" applyFont="1" applyFill="1" applyBorder="1" applyAlignment="1" applyProtection="1">
      <alignment horizontal="right" vertical="center" shrinkToFit="1"/>
      <protection locked="0"/>
    </xf>
    <xf numFmtId="177" fontId="12" fillId="0" borderId="0" xfId="0" applyNumberFormat="1" applyFont="1" applyAlignment="1" applyProtection="1">
      <alignment horizontal="right" vertical="center" shrinkToFit="1"/>
      <protection locked="0"/>
    </xf>
    <xf numFmtId="177" fontId="16" fillId="3" borderId="0" xfId="1" applyNumberFormat="1" applyFont="1" applyFill="1" applyBorder="1" applyAlignment="1">
      <alignment horizontal="right" vertical="center" shrinkToFit="1"/>
    </xf>
    <xf numFmtId="177" fontId="15" fillId="3" borderId="3" xfId="1" applyNumberFormat="1" applyFont="1" applyFill="1" applyBorder="1" applyAlignment="1">
      <alignment horizontal="right" vertical="center" shrinkToFit="1"/>
    </xf>
    <xf numFmtId="177" fontId="15" fillId="3" borderId="7" xfId="0" applyNumberFormat="1" applyFont="1" applyFill="1" applyBorder="1" applyAlignment="1">
      <alignment horizontal="right" vertical="center" shrinkToFit="1"/>
    </xf>
    <xf numFmtId="177" fontId="12" fillId="3" borderId="7" xfId="0" applyNumberFormat="1" applyFont="1" applyFill="1" applyBorder="1" applyAlignment="1" applyProtection="1">
      <alignment horizontal="right" vertical="center" shrinkToFit="1"/>
      <protection locked="0"/>
    </xf>
    <xf numFmtId="177" fontId="12" fillId="0" borderId="0" xfId="1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center" vertical="center" shrinkToFit="1"/>
    </xf>
    <xf numFmtId="0" fontId="12" fillId="0" borderId="63" xfId="0" applyFont="1" applyBorder="1" applyAlignment="1" applyProtection="1">
      <alignment vertical="center" shrinkToFit="1"/>
      <protection locked="0"/>
    </xf>
    <xf numFmtId="0" fontId="12" fillId="0" borderId="65" xfId="0" applyFont="1" applyBorder="1" applyAlignment="1" applyProtection="1">
      <alignment vertical="center" shrinkToFit="1"/>
      <protection locked="0"/>
    </xf>
    <xf numFmtId="0" fontId="12" fillId="0" borderId="66" xfId="0" applyFont="1" applyBorder="1" applyAlignment="1" applyProtection="1">
      <alignment vertical="center" shrinkToFit="1"/>
      <protection locked="0"/>
    </xf>
    <xf numFmtId="0" fontId="12" fillId="0" borderId="65" xfId="0" applyFont="1" applyBorder="1" applyAlignment="1" applyProtection="1">
      <alignment horizontal="left" vertical="center" shrinkToFit="1"/>
      <protection locked="0"/>
    </xf>
    <xf numFmtId="0" fontId="12" fillId="0" borderId="66" xfId="0" applyFont="1" applyBorder="1" applyAlignment="1" applyProtection="1">
      <alignment horizontal="left" vertical="center" shrinkToFit="1"/>
      <protection locked="0"/>
    </xf>
    <xf numFmtId="14" fontId="12" fillId="0" borderId="0" xfId="0" applyNumberFormat="1" applyFont="1" applyAlignment="1">
      <alignment horizontal="center" vertical="center" shrinkToFit="1"/>
    </xf>
    <xf numFmtId="176" fontId="22" fillId="0" borderId="0" xfId="5" applyNumberFormat="1" applyFont="1" applyAlignment="1">
      <alignment vertical="center" shrinkToFit="1"/>
    </xf>
    <xf numFmtId="179" fontId="22" fillId="0" borderId="0" xfId="5" applyNumberFormat="1" applyFont="1" applyAlignment="1">
      <alignment vertical="center" shrinkToFit="1"/>
    </xf>
    <xf numFmtId="177" fontId="23" fillId="0" borderId="15" xfId="5" applyNumberFormat="1" applyFont="1" applyBorder="1" applyAlignment="1">
      <alignment horizontal="center" vertical="center" shrinkToFit="1"/>
    </xf>
    <xf numFmtId="177" fontId="23" fillId="0" borderId="16" xfId="5" applyNumberFormat="1" applyFont="1" applyBorder="1" applyAlignment="1">
      <alignment horizontal="center" vertical="center" shrinkToFit="1"/>
    </xf>
    <xf numFmtId="177" fontId="14" fillId="0" borderId="0" xfId="5" applyNumberFormat="1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7" fontId="25" fillId="0" borderId="0" xfId="5" applyNumberFormat="1" applyFont="1" applyAlignment="1">
      <alignment vertical="center" shrinkToFit="1"/>
    </xf>
    <xf numFmtId="176" fontId="22" fillId="0" borderId="0" xfId="5" applyNumberFormat="1" applyFont="1" applyAlignment="1">
      <alignment horizontal="center" vertical="center" shrinkToFit="1"/>
    </xf>
    <xf numFmtId="177" fontId="14" fillId="0" borderId="0" xfId="5" applyNumberFormat="1" applyFont="1" applyAlignment="1">
      <alignment horizontal="center" vertical="center" shrinkToFit="1"/>
    </xf>
    <xf numFmtId="177" fontId="25" fillId="0" borderId="0" xfId="5" applyNumberFormat="1" applyFont="1" applyAlignment="1">
      <alignment horizontal="center" vertical="center" shrinkToFit="1"/>
    </xf>
    <xf numFmtId="0" fontId="27" fillId="0" borderId="9" xfId="0" applyFont="1" applyBorder="1" applyAlignment="1" applyProtection="1">
      <alignment horizontal="center" vertical="center" shrinkToFit="1"/>
      <protection locked="0"/>
    </xf>
    <xf numFmtId="177" fontId="25" fillId="0" borderId="6" xfId="5" applyNumberFormat="1" applyFont="1" applyBorder="1" applyAlignment="1">
      <alignment horizontal="center" vertical="center" shrinkToFit="1"/>
    </xf>
    <xf numFmtId="177" fontId="25" fillId="0" borderId="4" xfId="5" applyNumberFormat="1" applyFont="1" applyBorder="1" applyAlignment="1">
      <alignment horizontal="right" vertical="center" shrinkToFit="1"/>
    </xf>
    <xf numFmtId="177" fontId="25" fillId="0" borderId="5" xfId="5" applyNumberFormat="1" applyFont="1" applyBorder="1" applyAlignment="1">
      <alignment horizontal="right" vertical="center" shrinkToFit="1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177" fontId="24" fillId="8" borderId="15" xfId="5" applyNumberFormat="1" applyFont="1" applyFill="1" applyBorder="1" applyAlignment="1">
      <alignment horizontal="center" vertical="center" shrinkToFit="1"/>
    </xf>
    <xf numFmtId="177" fontId="25" fillId="8" borderId="56" xfId="5" applyNumberFormat="1" applyFont="1" applyFill="1" applyBorder="1" applyAlignment="1">
      <alignment horizontal="center" vertical="center" shrinkToFit="1"/>
    </xf>
    <xf numFmtId="177" fontId="25" fillId="8" borderId="16" xfId="5" applyNumberFormat="1" applyFont="1" applyFill="1" applyBorder="1" applyAlignment="1">
      <alignment vertical="center" shrinkToFit="1"/>
    </xf>
    <xf numFmtId="177" fontId="25" fillId="8" borderId="17" xfId="5" applyNumberFormat="1" applyFont="1" applyFill="1" applyBorder="1" applyAlignment="1">
      <alignment vertical="center" shrinkToFit="1"/>
    </xf>
    <xf numFmtId="177" fontId="25" fillId="8" borderId="16" xfId="5" applyNumberFormat="1" applyFont="1" applyFill="1" applyBorder="1" applyAlignment="1">
      <alignment horizontal="center" vertical="center" shrinkToFit="1"/>
    </xf>
    <xf numFmtId="177" fontId="25" fillId="8" borderId="15" xfId="5" applyNumberFormat="1" applyFont="1" applyFill="1" applyBorder="1" applyAlignment="1">
      <alignment vertical="center" shrinkToFit="1"/>
    </xf>
    <xf numFmtId="177" fontId="25" fillId="0" borderId="14" xfId="5" applyNumberFormat="1" applyFont="1" applyBorder="1" applyAlignment="1">
      <alignment horizontal="center" vertical="center" shrinkToFit="1"/>
    </xf>
    <xf numFmtId="0" fontId="27" fillId="0" borderId="14" xfId="0" applyFont="1" applyBorder="1" applyAlignment="1" applyProtection="1">
      <alignment horizontal="center" vertical="center" shrinkToFit="1"/>
      <protection locked="0"/>
    </xf>
    <xf numFmtId="177" fontId="25" fillId="0" borderId="18" xfId="5" applyNumberFormat="1" applyFont="1" applyBorder="1" applyAlignment="1">
      <alignment horizontal="right" vertical="center" shrinkToFit="1"/>
    </xf>
    <xf numFmtId="0" fontId="27" fillId="9" borderId="15" xfId="0" applyFont="1" applyFill="1" applyBorder="1" applyAlignment="1" applyProtection="1">
      <alignment horizontal="center" vertical="center" shrinkToFit="1"/>
      <protection locked="0"/>
    </xf>
    <xf numFmtId="177" fontId="27" fillId="3" borderId="4" xfId="5" applyNumberFormat="1" applyFont="1" applyFill="1" applyBorder="1" applyAlignment="1">
      <alignment horizontal="right" vertical="center" shrinkToFit="1"/>
    </xf>
    <xf numFmtId="177" fontId="25" fillId="0" borderId="2" xfId="6" applyNumberFormat="1" applyFont="1" applyFill="1" applyBorder="1" applyAlignment="1">
      <alignment horizontal="center" vertical="center" shrinkToFit="1"/>
    </xf>
    <xf numFmtId="177" fontId="27" fillId="3" borderId="5" xfId="5" applyNumberFormat="1" applyFont="1" applyFill="1" applyBorder="1" applyAlignment="1">
      <alignment horizontal="right" vertical="center" shrinkToFit="1"/>
    </xf>
    <xf numFmtId="177" fontId="27" fillId="3" borderId="18" xfId="5" applyNumberFormat="1" applyFont="1" applyFill="1" applyBorder="1" applyAlignment="1">
      <alignment horizontal="right" vertical="center" shrinkToFit="1"/>
    </xf>
    <xf numFmtId="177" fontId="27" fillId="3" borderId="8" xfId="5" applyNumberFormat="1" applyFont="1" applyFill="1" applyBorder="1" applyAlignment="1">
      <alignment horizontal="right" vertical="center" shrinkToFit="1"/>
    </xf>
    <xf numFmtId="176" fontId="12" fillId="3" borderId="12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12" xfId="1" applyNumberFormat="1" applyFont="1" applyFill="1" applyBorder="1" applyAlignment="1" applyProtection="1">
      <alignment horizontal="right" vertical="center" shrinkToFit="1"/>
      <protection locked="0"/>
    </xf>
    <xf numFmtId="0" fontId="12" fillId="0" borderId="47" xfId="0" applyFont="1" applyBorder="1" applyAlignment="1">
      <alignment vertical="center" shrinkToFit="1"/>
    </xf>
    <xf numFmtId="38" fontId="12" fillId="2" borderId="1" xfId="1" applyFont="1" applyFill="1" applyBorder="1" applyAlignment="1" applyProtection="1">
      <alignment horizontal="right" vertical="center" shrinkToFit="1"/>
      <protection locked="0"/>
    </xf>
    <xf numFmtId="0" fontId="27" fillId="9" borderId="23" xfId="0" applyFont="1" applyFill="1" applyBorder="1" applyAlignment="1" applyProtection="1">
      <alignment horizontal="center" vertical="center" shrinkToFit="1"/>
      <protection locked="0"/>
    </xf>
    <xf numFmtId="177" fontId="14" fillId="0" borderId="6" xfId="5" applyNumberFormat="1" applyFont="1" applyBorder="1" applyAlignment="1">
      <alignment horizontal="center" vertical="center" shrinkToFit="1"/>
    </xf>
    <xf numFmtId="177" fontId="25" fillId="10" borderId="15" xfId="5" applyNumberFormat="1" applyFont="1" applyFill="1" applyBorder="1" applyAlignment="1">
      <alignment horizontal="center" vertical="center" shrinkToFit="1"/>
    </xf>
    <xf numFmtId="0" fontId="12" fillId="0" borderId="67" xfId="0" applyFont="1" applyBorder="1" applyAlignment="1" applyProtection="1">
      <alignment vertical="center" shrinkToFit="1"/>
      <protection locked="0"/>
    </xf>
    <xf numFmtId="0" fontId="12" fillId="0" borderId="68" xfId="0" applyFont="1" applyBorder="1" applyAlignment="1" applyProtection="1">
      <alignment vertical="center" shrinkToFit="1"/>
      <protection locked="0"/>
    </xf>
    <xf numFmtId="0" fontId="12" fillId="0" borderId="64" xfId="0" applyFont="1" applyBorder="1" applyAlignment="1" applyProtection="1">
      <alignment vertical="center" shrinkToFit="1"/>
      <protection locked="0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177" fontId="12" fillId="0" borderId="38" xfId="0" applyNumberFormat="1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38" fontId="12" fillId="0" borderId="51" xfId="1" applyFont="1" applyBorder="1" applyAlignment="1" applyProtection="1">
      <alignment horizontal="right" vertical="center" shrinkToFit="1"/>
      <protection locked="0"/>
    </xf>
    <xf numFmtId="38" fontId="12" fillId="0" borderId="52" xfId="1" applyFont="1" applyBorder="1" applyAlignment="1" applyProtection="1">
      <alignment horizontal="right" vertical="center" shrinkToFit="1"/>
      <protection locked="0"/>
    </xf>
    <xf numFmtId="0" fontId="12" fillId="0" borderId="71" xfId="0" applyFont="1" applyBorder="1" applyAlignment="1" applyProtection="1">
      <alignment horizontal="center" vertical="center" wrapText="1" shrinkToFit="1"/>
      <protection locked="0"/>
    </xf>
    <xf numFmtId="38" fontId="14" fillId="2" borderId="1" xfId="1" applyFont="1" applyFill="1" applyBorder="1" applyAlignment="1" applyProtection="1">
      <alignment horizontal="right" vertical="center" shrinkToFit="1"/>
      <protection locked="0"/>
    </xf>
    <xf numFmtId="177" fontId="25" fillId="0" borderId="15" xfId="5" applyNumberFormat="1" applyFont="1" applyBorder="1" applyAlignment="1">
      <alignment horizontal="center" vertical="center" shrinkToFit="1"/>
    </xf>
    <xf numFmtId="177" fontId="25" fillId="0" borderId="17" xfId="5" applyNumberFormat="1" applyFont="1" applyBorder="1" applyAlignment="1">
      <alignment horizontal="center" vertical="center" shrinkToFit="1"/>
    </xf>
    <xf numFmtId="38" fontId="12" fillId="2" borderId="1" xfId="1" applyFont="1" applyFill="1" applyBorder="1" applyAlignment="1" applyProtection="1">
      <alignment vertical="center" shrinkToFit="1"/>
      <protection locked="0"/>
    </xf>
    <xf numFmtId="3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177" fontId="12" fillId="3" borderId="10" xfId="1" applyNumberFormat="1" applyFont="1" applyFill="1" applyBorder="1" applyAlignment="1" applyProtection="1">
      <alignment horizontal="right" vertical="center"/>
      <protection locked="0"/>
    </xf>
    <xf numFmtId="38" fontId="12" fillId="0" borderId="66" xfId="0" applyNumberFormat="1" applyFont="1" applyBorder="1" applyAlignment="1" applyProtection="1">
      <alignment vertical="center" shrinkToFit="1"/>
      <protection locked="0"/>
    </xf>
    <xf numFmtId="177" fontId="25" fillId="0" borderId="16" xfId="5" applyNumberFormat="1" applyFont="1" applyBorder="1" applyAlignment="1">
      <alignment horizontal="center" vertical="center" shrinkToFit="1"/>
    </xf>
    <xf numFmtId="177" fontId="25" fillId="9" borderId="24" xfId="5" applyNumberFormat="1" applyFont="1" applyFill="1" applyBorder="1" applyAlignment="1">
      <alignment horizontal="center" vertical="center" shrinkToFit="1"/>
    </xf>
    <xf numFmtId="177" fontId="25" fillId="0" borderId="5" xfId="5" applyNumberFormat="1" applyFont="1" applyBorder="1" applyAlignment="1">
      <alignment horizontal="center" vertical="center" shrinkToFit="1"/>
    </xf>
    <xf numFmtId="177" fontId="25" fillId="0" borderId="4" xfId="5" applyNumberFormat="1" applyFont="1" applyBorder="1" applyAlignment="1">
      <alignment horizontal="center" vertical="center" shrinkToFit="1"/>
    </xf>
    <xf numFmtId="181" fontId="25" fillId="10" borderId="17" xfId="5" applyNumberFormat="1" applyFont="1" applyFill="1" applyBorder="1" applyAlignment="1">
      <alignment horizontal="center" vertical="center" shrinkToFit="1"/>
    </xf>
    <xf numFmtId="177" fontId="25" fillId="0" borderId="8" xfId="5" applyNumberFormat="1" applyFont="1" applyBorder="1" applyAlignment="1">
      <alignment horizontal="center" vertical="center" shrinkToFit="1"/>
    </xf>
    <xf numFmtId="177" fontId="24" fillId="0" borderId="56" xfId="5" applyNumberFormat="1" applyFont="1" applyBorder="1" applyAlignment="1">
      <alignment horizontal="center" vertical="center" shrinkToFit="1"/>
    </xf>
    <xf numFmtId="177" fontId="26" fillId="0" borderId="0" xfId="5" applyNumberFormat="1" applyFont="1" applyAlignment="1">
      <alignment horizontal="center" vertical="center" shrinkToFit="1"/>
    </xf>
    <xf numFmtId="177" fontId="27" fillId="3" borderId="0" xfId="5" applyNumberFormat="1" applyFont="1" applyFill="1" applyAlignment="1">
      <alignment horizontal="right" vertical="center" shrinkToFit="1"/>
    </xf>
    <xf numFmtId="177" fontId="25" fillId="0" borderId="43" xfId="5" applyNumberFormat="1" applyFont="1" applyBorder="1" applyAlignment="1">
      <alignment horizontal="center" vertical="center" shrinkToFit="1"/>
    </xf>
    <xf numFmtId="177" fontId="29" fillId="0" borderId="0" xfId="5" applyNumberFormat="1" applyFont="1" applyAlignment="1">
      <alignment horizontal="center" vertical="center" shrinkToFit="1"/>
    </xf>
    <xf numFmtId="177" fontId="25" fillId="9" borderId="17" xfId="5" applyNumberFormat="1" applyFont="1" applyFill="1" applyBorder="1" applyAlignment="1">
      <alignment horizontal="center" vertical="center" shrinkToFit="1"/>
    </xf>
    <xf numFmtId="177" fontId="14" fillId="8" borderId="94" xfId="5" applyNumberFormat="1" applyFont="1" applyFill="1" applyBorder="1" applyAlignment="1">
      <alignment vertical="center" shrinkToFit="1"/>
    </xf>
    <xf numFmtId="177" fontId="30" fillId="8" borderId="93" xfId="5" applyNumberFormat="1" applyFont="1" applyFill="1" applyBorder="1" applyAlignment="1">
      <alignment vertical="center" shrinkToFit="1"/>
    </xf>
    <xf numFmtId="177" fontId="25" fillId="0" borderId="17" xfId="5" applyNumberFormat="1" applyFont="1" applyBorder="1" applyAlignment="1">
      <alignment horizontal="center" vertical="center" wrapText="1" shrinkToFit="1"/>
    </xf>
    <xf numFmtId="182" fontId="30" fillId="9" borderId="93" xfId="5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38" fontId="14" fillId="2" borderId="3" xfId="1" applyFont="1" applyFill="1" applyBorder="1" applyAlignment="1" applyProtection="1">
      <alignment horizontal="right" vertical="center"/>
      <protection locked="0"/>
    </xf>
    <xf numFmtId="177" fontId="32" fillId="0" borderId="78" xfId="5" applyNumberFormat="1" applyFont="1" applyBorder="1" applyAlignment="1">
      <alignment horizontal="center" vertical="center" shrinkToFit="1"/>
    </xf>
    <xf numFmtId="177" fontId="32" fillId="0" borderId="77" xfId="5" applyNumberFormat="1" applyFont="1" applyBorder="1" applyAlignment="1">
      <alignment horizontal="center" vertical="center" shrinkToFit="1"/>
    </xf>
    <xf numFmtId="177" fontId="32" fillId="0" borderId="75" xfId="5" applyNumberFormat="1" applyFont="1" applyBorder="1" applyAlignment="1">
      <alignment horizontal="center" vertical="center" shrinkToFit="1"/>
    </xf>
    <xf numFmtId="177" fontId="33" fillId="0" borderId="0" xfId="5" applyNumberFormat="1" applyFont="1" applyAlignment="1">
      <alignment horizontal="center" vertical="center" shrinkToFit="1"/>
    </xf>
    <xf numFmtId="177" fontId="34" fillId="3" borderId="70" xfId="5" applyNumberFormat="1" applyFont="1" applyFill="1" applyBorder="1" applyAlignment="1">
      <alignment horizontal="center" vertical="center" shrinkToFit="1"/>
    </xf>
    <xf numFmtId="177" fontId="34" fillId="3" borderId="79" xfId="5" applyNumberFormat="1" applyFont="1" applyFill="1" applyBorder="1" applyAlignment="1">
      <alignment horizontal="center" vertical="center" shrinkToFit="1"/>
    </xf>
    <xf numFmtId="177" fontId="34" fillId="3" borderId="73" xfId="5" applyNumberFormat="1" applyFont="1" applyFill="1" applyBorder="1" applyAlignment="1">
      <alignment horizontal="center" vertical="center" shrinkToFit="1"/>
    </xf>
    <xf numFmtId="177" fontId="34" fillId="3" borderId="78" xfId="5" applyNumberFormat="1" applyFont="1" applyFill="1" applyBorder="1" applyAlignment="1">
      <alignment horizontal="center" vertical="center" shrinkToFit="1"/>
    </xf>
    <xf numFmtId="177" fontId="34" fillId="3" borderId="77" xfId="5" applyNumberFormat="1" applyFont="1" applyFill="1" applyBorder="1" applyAlignment="1">
      <alignment horizontal="center" vertical="center" shrinkToFit="1"/>
    </xf>
    <xf numFmtId="177" fontId="34" fillId="3" borderId="75" xfId="5" applyNumberFormat="1" applyFont="1" applyFill="1" applyBorder="1" applyAlignment="1">
      <alignment horizontal="center" vertical="center" shrinkToFit="1"/>
    </xf>
    <xf numFmtId="177" fontId="33" fillId="3" borderId="0" xfId="5" applyNumberFormat="1" applyFont="1" applyFill="1" applyAlignment="1">
      <alignment horizontal="center" vertical="center" shrinkToFit="1"/>
    </xf>
    <xf numFmtId="177" fontId="34" fillId="0" borderId="83" xfId="0" applyNumberFormat="1" applyFont="1" applyBorder="1" applyAlignment="1">
      <alignment horizontal="center" vertical="center" shrinkToFit="1"/>
    </xf>
    <xf numFmtId="177" fontId="34" fillId="0" borderId="89" xfId="0" applyNumberFormat="1" applyFont="1" applyBorder="1" applyAlignment="1">
      <alignment horizontal="center" vertical="center" shrinkToFit="1"/>
    </xf>
    <xf numFmtId="177" fontId="34" fillId="0" borderId="76" xfId="0" applyNumberFormat="1" applyFont="1" applyBorder="1" applyAlignment="1">
      <alignment horizontal="center" vertical="center" shrinkToFit="1"/>
    </xf>
    <xf numFmtId="177" fontId="33" fillId="0" borderId="0" xfId="0" applyNumberFormat="1" applyFont="1" applyAlignment="1">
      <alignment horizontal="center" vertical="center" shrinkToFit="1"/>
    </xf>
    <xf numFmtId="177" fontId="26" fillId="3" borderId="80" xfId="5" applyNumberFormat="1" applyFont="1" applyFill="1" applyBorder="1" applyAlignment="1">
      <alignment horizontal="center" vertical="center" shrinkToFit="1"/>
    </xf>
    <xf numFmtId="177" fontId="26" fillId="3" borderId="74" xfId="5" applyNumberFormat="1" applyFont="1" applyFill="1" applyBorder="1" applyAlignment="1">
      <alignment vertical="center" shrinkToFit="1"/>
    </xf>
    <xf numFmtId="177" fontId="26" fillId="3" borderId="81" xfId="5" applyNumberFormat="1" applyFont="1" applyFill="1" applyBorder="1" applyAlignment="1">
      <alignment horizontal="right" vertical="center" shrinkToFit="1"/>
    </xf>
    <xf numFmtId="177" fontId="35" fillId="3" borderId="81" xfId="5" applyNumberFormat="1" applyFont="1" applyFill="1" applyBorder="1" applyAlignment="1">
      <alignment vertical="center" shrinkToFit="1"/>
    </xf>
    <xf numFmtId="177" fontId="35" fillId="3" borderId="80" xfId="5" applyNumberFormat="1" applyFont="1" applyFill="1" applyBorder="1" applyAlignment="1">
      <alignment vertical="center" shrinkToFit="1"/>
    </xf>
    <xf numFmtId="177" fontId="35" fillId="3" borderId="74" xfId="5" applyNumberFormat="1" applyFont="1" applyFill="1" applyBorder="1" applyAlignment="1">
      <alignment vertical="center" shrinkToFit="1"/>
    </xf>
    <xf numFmtId="177" fontId="26" fillId="3" borderId="81" xfId="5" applyNumberFormat="1" applyFont="1" applyFill="1" applyBorder="1" applyAlignment="1">
      <alignment horizontal="center" vertical="center" shrinkToFit="1"/>
    </xf>
    <xf numFmtId="177" fontId="26" fillId="3" borderId="74" xfId="5" applyNumberFormat="1" applyFont="1" applyFill="1" applyBorder="1" applyAlignment="1">
      <alignment horizontal="center" vertical="center" shrinkToFit="1"/>
    </xf>
    <xf numFmtId="177" fontId="26" fillId="3" borderId="81" xfId="5" applyNumberFormat="1" applyFont="1" applyFill="1" applyBorder="1" applyAlignment="1">
      <alignment vertical="center" shrinkToFit="1"/>
    </xf>
    <xf numFmtId="177" fontId="26" fillId="3" borderId="80" xfId="5" applyNumberFormat="1" applyFont="1" applyFill="1" applyBorder="1" applyAlignment="1">
      <alignment vertical="center" shrinkToFit="1"/>
    </xf>
    <xf numFmtId="177" fontId="26" fillId="3" borderId="82" xfId="5" applyNumberFormat="1" applyFont="1" applyFill="1" applyBorder="1" applyAlignment="1">
      <alignment vertical="center" shrinkToFit="1"/>
    </xf>
    <xf numFmtId="177" fontId="26" fillId="3" borderId="84" xfId="5" applyNumberFormat="1" applyFont="1" applyFill="1" applyBorder="1" applyAlignment="1">
      <alignment vertical="center" shrinkToFit="1"/>
    </xf>
    <xf numFmtId="177" fontId="26" fillId="3" borderId="85" xfId="5" applyNumberFormat="1" applyFont="1" applyFill="1" applyBorder="1" applyAlignment="1">
      <alignment vertical="center" shrinkToFit="1"/>
    </xf>
    <xf numFmtId="177" fontId="26" fillId="0" borderId="81" xfId="0" applyNumberFormat="1" applyFont="1" applyBorder="1" applyAlignment="1">
      <alignment vertical="center" shrinkToFit="1"/>
    </xf>
    <xf numFmtId="177" fontId="26" fillId="0" borderId="80" xfId="0" applyNumberFormat="1" applyFont="1" applyBorder="1" applyAlignment="1">
      <alignment vertical="center" shrinkToFit="1"/>
    </xf>
    <xf numFmtId="177" fontId="26" fillId="0" borderId="74" xfId="0" applyNumberFormat="1" applyFont="1" applyBorder="1" applyAlignment="1">
      <alignment vertical="center" shrinkToFit="1"/>
    </xf>
    <xf numFmtId="177" fontId="26" fillId="0" borderId="88" xfId="0" applyNumberFormat="1" applyFont="1" applyBorder="1" applyAlignment="1">
      <alignment vertical="center" shrinkToFit="1"/>
    </xf>
    <xf numFmtId="177" fontId="26" fillId="0" borderId="86" xfId="0" applyNumberFormat="1" applyFont="1" applyBorder="1" applyAlignment="1">
      <alignment vertical="center" shrinkToFit="1"/>
    </xf>
    <xf numFmtId="177" fontId="26" fillId="0" borderId="87" xfId="0" applyNumberFormat="1" applyFont="1" applyBorder="1" applyAlignment="1">
      <alignment vertical="center" shrinkToFit="1"/>
    </xf>
    <xf numFmtId="49" fontId="14" fillId="9" borderId="94" xfId="5" applyNumberFormat="1" applyFont="1" applyFill="1" applyBorder="1" applyAlignment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177" fontId="26" fillId="3" borderId="80" xfId="5" applyNumberFormat="1" applyFont="1" applyFill="1" applyBorder="1" applyAlignment="1">
      <alignment horizontal="right" vertical="center" shrinkToFit="1"/>
    </xf>
    <xf numFmtId="177" fontId="25" fillId="0" borderId="2" xfId="5" applyNumberFormat="1" applyFont="1" applyBorder="1" applyAlignment="1">
      <alignment horizontal="center" vertical="center" shrinkToFit="1"/>
    </xf>
    <xf numFmtId="14" fontId="12" fillId="3" borderId="30" xfId="0" applyNumberFormat="1" applyFont="1" applyFill="1" applyBorder="1" applyAlignment="1">
      <alignment horizontal="left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38" fontId="20" fillId="0" borderId="0" xfId="1" applyFont="1" applyBorder="1" applyAlignment="1">
      <alignment horizontal="right" vertical="center" shrinkToFit="1"/>
    </xf>
    <xf numFmtId="38" fontId="20" fillId="0" borderId="0" xfId="1" applyFont="1" applyBorder="1" applyAlignment="1">
      <alignment shrinkToFit="1"/>
    </xf>
    <xf numFmtId="38" fontId="20" fillId="0" borderId="0" xfId="1" applyFont="1" applyBorder="1" applyAlignment="1">
      <alignment vertical="center" shrinkToFit="1"/>
    </xf>
    <xf numFmtId="0" fontId="12" fillId="0" borderId="91" xfId="0" applyFont="1" applyBorder="1" applyAlignment="1" applyProtection="1">
      <alignment horizontal="left" vertical="center" shrinkToFit="1"/>
      <protection locked="0"/>
    </xf>
    <xf numFmtId="56" fontId="11" fillId="0" borderId="0" xfId="0" applyNumberFormat="1" applyFont="1" applyAlignment="1" applyProtection="1">
      <alignment horizontal="center" vertical="center" shrinkToFit="1"/>
      <protection locked="0"/>
    </xf>
    <xf numFmtId="14" fontId="11" fillId="0" borderId="0" xfId="0" applyNumberFormat="1" applyFont="1" applyAlignment="1">
      <alignment horizontal="center" vertical="center" shrinkToFit="1"/>
    </xf>
    <xf numFmtId="0" fontId="12" fillId="0" borderId="66" xfId="0" applyFont="1" applyBorder="1" applyAlignment="1" applyProtection="1">
      <alignment horizontal="left" vertical="center" wrapText="1" shrinkToFit="1"/>
      <protection locked="0"/>
    </xf>
    <xf numFmtId="38" fontId="12" fillId="2" borderId="3" xfId="1" applyFont="1" applyFill="1" applyBorder="1" applyAlignment="1" applyProtection="1">
      <alignment horizontal="right" vertical="center"/>
      <protection locked="0"/>
    </xf>
    <xf numFmtId="0" fontId="12" fillId="0" borderId="27" xfId="0" applyFont="1" applyBorder="1" applyAlignment="1">
      <alignment vertical="center" shrinkToFit="1"/>
    </xf>
    <xf numFmtId="38" fontId="12" fillId="0" borderId="109" xfId="1" applyFont="1" applyBorder="1" applyAlignment="1" applyProtection="1">
      <alignment horizontal="right" vertical="center" shrinkToFit="1"/>
      <protection locked="0"/>
    </xf>
    <xf numFmtId="38" fontId="15" fillId="11" borderId="16" xfId="1" applyFont="1" applyFill="1" applyBorder="1" applyAlignment="1" applyProtection="1">
      <alignment horizontal="right" vertical="center" shrinkToFit="1"/>
      <protection locked="0"/>
    </xf>
    <xf numFmtId="177" fontId="15" fillId="11" borderId="16" xfId="1" applyNumberFormat="1" applyFont="1" applyFill="1" applyBorder="1" applyAlignment="1" applyProtection="1">
      <alignment horizontal="right" vertical="center" shrinkToFit="1"/>
      <protection locked="0"/>
    </xf>
    <xf numFmtId="0" fontId="12" fillId="11" borderId="56" xfId="0" applyFont="1" applyFill="1" applyBorder="1" applyAlignment="1">
      <alignment vertical="center" shrinkToFit="1"/>
    </xf>
    <xf numFmtId="38" fontId="15" fillId="11" borderId="26" xfId="1" applyFont="1" applyFill="1" applyBorder="1" applyAlignment="1" applyProtection="1">
      <alignment horizontal="right" vertical="center" shrinkToFit="1"/>
      <protection locked="0"/>
    </xf>
    <xf numFmtId="38" fontId="15" fillId="11" borderId="7" xfId="1" applyFont="1" applyFill="1" applyBorder="1" applyAlignment="1" applyProtection="1">
      <alignment horizontal="right" vertical="center" shrinkToFit="1"/>
      <protection locked="0"/>
    </xf>
    <xf numFmtId="177" fontId="15" fillId="11" borderId="37" xfId="0" applyNumberFormat="1" applyFont="1" applyFill="1" applyBorder="1" applyAlignment="1" applyProtection="1">
      <alignment vertical="center" shrinkToFit="1"/>
      <protection locked="0"/>
    </xf>
    <xf numFmtId="38" fontId="15" fillId="11" borderId="32" xfId="1" applyFont="1" applyFill="1" applyBorder="1" applyAlignment="1" applyProtection="1">
      <alignment horizontal="right" vertical="center" shrinkToFit="1"/>
      <protection locked="0"/>
    </xf>
    <xf numFmtId="38" fontId="15" fillId="11" borderId="54" xfId="1" applyFont="1" applyFill="1" applyBorder="1" applyAlignment="1" applyProtection="1">
      <alignment horizontal="right" vertical="center" shrinkToFit="1"/>
      <protection locked="0"/>
    </xf>
    <xf numFmtId="38" fontId="15" fillId="6" borderId="16" xfId="1" applyFont="1" applyFill="1" applyBorder="1" applyAlignment="1" applyProtection="1">
      <alignment horizontal="right" vertical="center" shrinkToFit="1"/>
      <protection locked="0"/>
    </xf>
    <xf numFmtId="177" fontId="15" fillId="6" borderId="16" xfId="1" applyNumberFormat="1" applyFont="1" applyFill="1" applyBorder="1" applyAlignment="1" applyProtection="1">
      <alignment horizontal="right" vertical="center" shrinkToFit="1"/>
      <protection locked="0"/>
    </xf>
    <xf numFmtId="0" fontId="12" fillId="6" borderId="56" xfId="0" applyFont="1" applyFill="1" applyBorder="1" applyAlignment="1">
      <alignment vertical="center" shrinkToFit="1"/>
    </xf>
    <xf numFmtId="38" fontId="15" fillId="6" borderId="26" xfId="1" applyFont="1" applyFill="1" applyBorder="1" applyAlignment="1" applyProtection="1">
      <alignment horizontal="right" vertical="center" shrinkToFit="1"/>
      <protection locked="0"/>
    </xf>
    <xf numFmtId="176" fontId="15" fillId="6" borderId="7" xfId="0" applyNumberFormat="1" applyFont="1" applyFill="1" applyBorder="1" applyAlignment="1" applyProtection="1">
      <alignment horizontal="right" vertical="center" shrinkToFit="1"/>
      <protection locked="0"/>
    </xf>
    <xf numFmtId="177" fontId="15" fillId="6" borderId="7" xfId="0" applyNumberFormat="1" applyFont="1" applyFill="1" applyBorder="1" applyAlignment="1" applyProtection="1">
      <alignment horizontal="right" vertical="center" shrinkToFit="1"/>
      <protection locked="0"/>
    </xf>
    <xf numFmtId="0" fontId="12" fillId="6" borderId="32" xfId="0" applyFont="1" applyFill="1" applyBorder="1" applyAlignment="1">
      <alignment horizontal="center" vertical="center" shrinkToFit="1"/>
    </xf>
    <xf numFmtId="0" fontId="12" fillId="6" borderId="54" xfId="0" applyFont="1" applyFill="1" applyBorder="1" applyAlignment="1">
      <alignment horizontal="center" vertical="center" shrinkToFit="1"/>
    </xf>
    <xf numFmtId="177" fontId="15" fillId="6" borderId="16" xfId="0" applyNumberFormat="1" applyFont="1" applyFill="1" applyBorder="1" applyAlignment="1" applyProtection="1">
      <alignment horizontal="right" vertical="center" shrinkToFit="1"/>
      <protection locked="0"/>
    </xf>
    <xf numFmtId="0" fontId="12" fillId="6" borderId="56" xfId="0" applyFont="1" applyFill="1" applyBorder="1" applyAlignment="1">
      <alignment horizontal="center" vertical="center" shrinkToFit="1"/>
    </xf>
    <xf numFmtId="0" fontId="12" fillId="6" borderId="26" xfId="0" applyFont="1" applyFill="1" applyBorder="1" applyAlignment="1">
      <alignment horizontal="center" vertical="center" shrinkToFit="1"/>
    </xf>
    <xf numFmtId="38" fontId="15" fillId="12" borderId="3" xfId="1" applyFont="1" applyFill="1" applyBorder="1" applyAlignment="1">
      <alignment horizontal="right" vertical="center" shrinkToFit="1"/>
    </xf>
    <xf numFmtId="177" fontId="15" fillId="12" borderId="7" xfId="0" applyNumberFormat="1" applyFont="1" applyFill="1" applyBorder="1" applyAlignment="1">
      <alignment horizontal="right" vertical="center" shrinkToFit="1"/>
    </xf>
    <xf numFmtId="177" fontId="25" fillId="6" borderId="15" xfId="5" applyNumberFormat="1" applyFont="1" applyFill="1" applyBorder="1" applyAlignment="1">
      <alignment horizontal="center" vertical="center" shrinkToFit="1"/>
    </xf>
    <xf numFmtId="177" fontId="27" fillId="4" borderId="4" xfId="5" applyNumberFormat="1" applyFont="1" applyFill="1" applyBorder="1" applyAlignment="1">
      <alignment horizontal="right" vertical="center" shrinkToFit="1"/>
    </xf>
    <xf numFmtId="177" fontId="25" fillId="4" borderId="9" xfId="5" applyNumberFormat="1" applyFont="1" applyFill="1" applyBorder="1" applyAlignment="1">
      <alignment horizontal="center" vertical="center" shrinkToFit="1"/>
    </xf>
    <xf numFmtId="177" fontId="25" fillId="6" borderId="6" xfId="5" applyNumberFormat="1" applyFont="1" applyFill="1" applyBorder="1" applyAlignment="1">
      <alignment horizontal="center" vertical="center" shrinkToFit="1"/>
    </xf>
    <xf numFmtId="177" fontId="41" fillId="4" borderId="2" xfId="5" applyNumberFormat="1" applyFont="1" applyFill="1" applyBorder="1" applyAlignment="1">
      <alignment horizontal="center" vertical="center" shrinkToFit="1"/>
    </xf>
    <xf numFmtId="176" fontId="25" fillId="4" borderId="5" xfId="5" applyNumberFormat="1" applyFont="1" applyFill="1" applyBorder="1" applyAlignment="1">
      <alignment vertical="center" shrinkToFit="1"/>
    </xf>
    <xf numFmtId="176" fontId="25" fillId="6" borderId="8" xfId="5" applyNumberFormat="1" applyFont="1" applyFill="1" applyBorder="1" applyAlignment="1">
      <alignment vertical="center" shrinkToFit="1"/>
    </xf>
    <xf numFmtId="176" fontId="25" fillId="6" borderId="17" xfId="5" applyNumberFormat="1" applyFont="1" applyFill="1" applyBorder="1" applyAlignment="1">
      <alignment vertical="center" shrinkToFit="1"/>
    </xf>
    <xf numFmtId="0" fontId="12" fillId="0" borderId="107" xfId="0" applyFont="1" applyBorder="1" applyAlignment="1" applyProtection="1">
      <alignment vertical="center" shrinkToFit="1"/>
      <protection locked="0"/>
    </xf>
    <xf numFmtId="0" fontId="12" fillId="0" borderId="111" xfId="0" applyFont="1" applyBorder="1" applyAlignment="1" applyProtection="1">
      <alignment vertical="center" shrinkToFit="1"/>
      <protection locked="0"/>
    </xf>
    <xf numFmtId="177" fontId="14" fillId="2" borderId="10" xfId="1" applyNumberFormat="1" applyFont="1" applyFill="1" applyBorder="1" applyAlignment="1" applyProtection="1">
      <alignment horizontal="right" vertical="center" shrinkToFit="1"/>
      <protection locked="0"/>
    </xf>
    <xf numFmtId="177" fontId="14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27" fillId="0" borderId="72" xfId="0" applyFont="1" applyBorder="1" applyAlignment="1" applyProtection="1">
      <alignment horizontal="center" vertical="center" shrinkToFit="1"/>
      <protection locked="0"/>
    </xf>
    <xf numFmtId="181" fontId="42" fillId="0" borderId="0" xfId="5" applyNumberFormat="1" applyFont="1" applyAlignment="1">
      <alignment horizontal="center" vertical="center" shrinkToFit="1"/>
    </xf>
    <xf numFmtId="38" fontId="14" fillId="13" borderId="1" xfId="1" applyFont="1" applyFill="1" applyBorder="1" applyAlignment="1" applyProtection="1">
      <alignment horizontal="right" vertical="center"/>
      <protection locked="0"/>
    </xf>
    <xf numFmtId="38" fontId="12" fillId="2" borderId="10" xfId="1" applyFont="1" applyFill="1" applyBorder="1" applyAlignment="1" applyProtection="1">
      <alignment horizontal="right" vertical="center"/>
      <protection locked="0"/>
    </xf>
    <xf numFmtId="0" fontId="12" fillId="0" borderId="112" xfId="0" applyFont="1" applyBorder="1" applyAlignment="1">
      <alignment vertical="center" shrinkToFit="1"/>
    </xf>
    <xf numFmtId="0" fontId="12" fillId="0" borderId="109" xfId="0" applyFont="1" applyBorder="1" applyAlignment="1">
      <alignment vertical="center" shrinkToFit="1"/>
    </xf>
    <xf numFmtId="0" fontId="12" fillId="0" borderId="64" xfId="0" applyFont="1" applyBorder="1" applyAlignment="1" applyProtection="1">
      <alignment horizontal="left" vertical="center" wrapText="1" shrinkToFit="1"/>
      <protection locked="0"/>
    </xf>
    <xf numFmtId="0" fontId="37" fillId="0" borderId="29" xfId="0" applyFont="1" applyBorder="1" applyAlignment="1" applyProtection="1">
      <alignment horizontal="left" vertical="center" wrapText="1" shrinkToFit="1"/>
      <protection locked="0"/>
    </xf>
    <xf numFmtId="0" fontId="11" fillId="0" borderId="29" xfId="0" applyFont="1" applyBorder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horizontal="center" vertical="center" wrapText="1" shrinkToFit="1"/>
      <protection locked="0"/>
    </xf>
    <xf numFmtId="0" fontId="13" fillId="5" borderId="22" xfId="0" applyFont="1" applyFill="1" applyBorder="1" applyAlignment="1" applyProtection="1">
      <alignment horizontal="center" vertical="center" shrinkToFit="1"/>
      <protection locked="0"/>
    </xf>
    <xf numFmtId="0" fontId="13" fillId="5" borderId="37" xfId="0" applyFont="1" applyFill="1" applyBorder="1" applyAlignment="1" applyProtection="1">
      <alignment horizontal="center" vertical="center" shrinkToFit="1"/>
      <protection locked="0"/>
    </xf>
    <xf numFmtId="0" fontId="12" fillId="0" borderId="48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2" fillId="0" borderId="110" xfId="0" applyFont="1" applyBorder="1" applyAlignment="1" applyProtection="1">
      <alignment horizontal="center" vertical="center" shrinkToFit="1"/>
      <protection locked="0"/>
    </xf>
    <xf numFmtId="0" fontId="12" fillId="4" borderId="36" xfId="0" applyFont="1" applyFill="1" applyBorder="1" applyAlignment="1" applyProtection="1">
      <alignment horizontal="center" vertical="center" shrinkToFit="1"/>
      <protection locked="0"/>
    </xf>
    <xf numFmtId="0" fontId="12" fillId="4" borderId="39" xfId="0" applyFont="1" applyFill="1" applyBorder="1" applyAlignment="1" applyProtection="1">
      <alignment horizontal="center" vertical="center" shrinkToFit="1"/>
      <protection locked="0"/>
    </xf>
    <xf numFmtId="0" fontId="12" fillId="4" borderId="35" xfId="0" applyFont="1" applyFill="1" applyBorder="1" applyAlignment="1" applyProtection="1">
      <alignment horizontal="center" vertical="center" shrinkToFit="1"/>
      <protection locked="0"/>
    </xf>
    <xf numFmtId="0" fontId="12" fillId="4" borderId="41" xfId="0" applyFont="1" applyFill="1" applyBorder="1" applyAlignment="1" applyProtection="1">
      <alignment horizontal="center" vertical="center" shrinkToFit="1"/>
      <protection locked="0"/>
    </xf>
    <xf numFmtId="0" fontId="12" fillId="4" borderId="22" xfId="0" applyFont="1" applyFill="1" applyBorder="1" applyAlignment="1" applyProtection="1">
      <alignment horizontal="center" vertical="center" shrinkToFit="1"/>
      <protection locked="0"/>
    </xf>
    <xf numFmtId="0" fontId="12" fillId="4" borderId="37" xfId="0" applyFont="1" applyFill="1" applyBorder="1" applyAlignment="1" applyProtection="1">
      <alignment horizontal="center" vertical="center" shrinkToFit="1"/>
      <protection locked="0"/>
    </xf>
    <xf numFmtId="0" fontId="15" fillId="11" borderId="22" xfId="0" applyFont="1" applyFill="1" applyBorder="1" applyAlignment="1" applyProtection="1">
      <alignment horizontal="center" vertical="center" shrinkToFit="1"/>
      <protection locked="0"/>
    </xf>
    <xf numFmtId="0" fontId="15" fillId="11" borderId="37" xfId="0" applyFont="1" applyFill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5" fillId="6" borderId="22" xfId="0" applyFont="1" applyFill="1" applyBorder="1" applyAlignment="1" applyProtection="1">
      <alignment horizontal="center" vertical="center" shrinkToFit="1"/>
      <protection locked="0"/>
    </xf>
    <xf numFmtId="0" fontId="15" fillId="6" borderId="37" xfId="0" applyFont="1" applyFill="1" applyBorder="1" applyAlignment="1" applyProtection="1">
      <alignment horizontal="center" vertical="center" shrinkToFit="1"/>
      <protection locked="0"/>
    </xf>
    <xf numFmtId="0" fontId="12" fillId="0" borderId="70" xfId="0" applyFont="1" applyBorder="1" applyAlignment="1" applyProtection="1">
      <alignment horizontal="center" vertical="center" wrapText="1" shrinkToFit="1"/>
      <protection locked="0"/>
    </xf>
    <xf numFmtId="0" fontId="12" fillId="0" borderId="71" xfId="0" applyFont="1" applyBorder="1" applyAlignment="1" applyProtection="1">
      <alignment horizontal="center" vertical="center" wrapText="1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3" fillId="5" borderId="26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0" fontId="8" fillId="0" borderId="6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3" borderId="42" xfId="0" applyFont="1" applyFill="1" applyBorder="1" applyAlignment="1" applyProtection="1">
      <alignment horizontal="center" vertical="center" shrinkToFit="1"/>
      <protection locked="0"/>
    </xf>
    <xf numFmtId="0" fontId="12" fillId="3" borderId="40" xfId="0" applyFont="1" applyFill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6" borderId="15" xfId="0" quotePrefix="1" applyFont="1" applyFill="1" applyBorder="1" applyAlignment="1" applyProtection="1">
      <alignment horizontal="center" vertical="center" shrinkToFit="1"/>
      <protection locked="0"/>
    </xf>
    <xf numFmtId="0" fontId="15" fillId="6" borderId="16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5" fillId="6" borderId="6" xfId="0" applyFont="1" applyFill="1" applyBorder="1" applyAlignment="1" applyProtection="1">
      <alignment horizontal="center" vertical="center" shrinkToFit="1"/>
      <protection locked="0"/>
    </xf>
    <xf numFmtId="0" fontId="15" fillId="6" borderId="7" xfId="0" applyFont="1" applyFill="1" applyBorder="1" applyAlignment="1" applyProtection="1">
      <alignment horizontal="center" vertical="center" shrinkToFit="1"/>
      <protection locked="0"/>
    </xf>
    <xf numFmtId="0" fontId="12" fillId="3" borderId="57" xfId="0" applyFont="1" applyFill="1" applyBorder="1" applyAlignment="1" applyProtection="1">
      <alignment horizontal="center" vertical="center" shrinkToFit="1"/>
      <protection locked="0"/>
    </xf>
    <xf numFmtId="0" fontId="12" fillId="3" borderId="59" xfId="0" applyFont="1" applyFill="1" applyBorder="1" applyAlignment="1" applyProtection="1">
      <alignment horizontal="center" vertical="center" shrinkToFit="1"/>
      <protection locked="0"/>
    </xf>
    <xf numFmtId="0" fontId="12" fillId="3" borderId="34" xfId="0" applyFont="1" applyFill="1" applyBorder="1" applyAlignment="1" applyProtection="1">
      <alignment horizontal="center" vertical="center" shrinkToFit="1"/>
      <protection locked="0"/>
    </xf>
    <xf numFmtId="0" fontId="12" fillId="3" borderId="60" xfId="0" applyFont="1" applyFill="1" applyBorder="1" applyAlignment="1" applyProtection="1">
      <alignment horizontal="center" vertical="center" shrinkToFit="1"/>
      <protection locked="0"/>
    </xf>
    <xf numFmtId="0" fontId="12" fillId="3" borderId="58" xfId="0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21" fillId="7" borderId="22" xfId="0" applyFont="1" applyFill="1" applyBorder="1" applyAlignment="1" applyProtection="1">
      <alignment horizontal="center" vertical="center" shrinkToFit="1"/>
      <protection locked="0"/>
    </xf>
    <xf numFmtId="0" fontId="21" fillId="7" borderId="37" xfId="0" applyFont="1" applyFill="1" applyBorder="1" applyAlignment="1" applyProtection="1">
      <alignment horizontal="center" vertical="center" shrinkToFit="1"/>
      <protection locked="0"/>
    </xf>
    <xf numFmtId="0" fontId="21" fillId="7" borderId="26" xfId="0" applyFont="1" applyFill="1" applyBorder="1" applyAlignment="1" applyProtection="1">
      <alignment horizontal="center" vertical="center" shrinkToFit="1"/>
      <protection locked="0"/>
    </xf>
    <xf numFmtId="0" fontId="12" fillId="9" borderId="65" xfId="0" applyFont="1" applyFill="1" applyBorder="1" applyAlignment="1" applyProtection="1">
      <alignment horizontal="left" vertical="center" shrinkToFit="1"/>
      <protection locked="0"/>
    </xf>
    <xf numFmtId="0" fontId="12" fillId="9" borderId="66" xfId="0" applyFont="1" applyFill="1" applyBorder="1" applyAlignment="1" applyProtection="1">
      <alignment horizontal="left" vertical="center" shrinkToFit="1"/>
      <protection locked="0"/>
    </xf>
    <xf numFmtId="0" fontId="38" fillId="0" borderId="47" xfId="0" applyFont="1" applyBorder="1" applyAlignment="1" applyProtection="1">
      <alignment horizontal="left" vertical="top" wrapText="1" shrinkToFit="1"/>
      <protection locked="0"/>
    </xf>
    <xf numFmtId="0" fontId="38" fillId="0" borderId="53" xfId="0" applyFont="1" applyBorder="1" applyAlignment="1" applyProtection="1">
      <alignment horizontal="left" vertical="top" wrapText="1" shrinkToFit="1"/>
      <protection locked="0"/>
    </xf>
    <xf numFmtId="0" fontId="38" fillId="0" borderId="108" xfId="0" applyFont="1" applyBorder="1" applyAlignment="1" applyProtection="1">
      <alignment horizontal="left" vertical="top" wrapText="1" shrinkToFit="1"/>
      <protection locked="0"/>
    </xf>
    <xf numFmtId="0" fontId="38" fillId="0" borderId="44" xfId="0" applyFont="1" applyBorder="1" applyAlignment="1" applyProtection="1">
      <alignment horizontal="left" vertical="top" wrapText="1" shrinkToFit="1"/>
      <protection locked="0"/>
    </xf>
    <xf numFmtId="0" fontId="38" fillId="0" borderId="27" xfId="0" applyFont="1" applyBorder="1" applyAlignment="1" applyProtection="1">
      <alignment horizontal="left" vertical="top" wrapText="1" shrinkToFit="1"/>
      <protection locked="0"/>
    </xf>
    <xf numFmtId="0" fontId="38" fillId="0" borderId="109" xfId="0" applyFont="1" applyBorder="1" applyAlignment="1" applyProtection="1">
      <alignment horizontal="left" vertical="top" wrapText="1" shrinkToFit="1"/>
      <protection locked="0"/>
    </xf>
    <xf numFmtId="0" fontId="12" fillId="3" borderId="25" xfId="0" applyFont="1" applyFill="1" applyBorder="1" applyAlignment="1" applyProtection="1">
      <alignment horizontal="center" vertical="center" wrapText="1" shrinkToFit="1"/>
      <protection locked="0"/>
    </xf>
    <xf numFmtId="0" fontId="12" fillId="3" borderId="13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wrapText="1" shrinkToFit="1"/>
      <protection locked="0"/>
    </xf>
    <xf numFmtId="0" fontId="12" fillId="0" borderId="23" xfId="0" applyFont="1" applyBorder="1" applyAlignment="1" applyProtection="1">
      <alignment horizontal="center" vertical="center" wrapText="1" shrinkToFit="1"/>
      <protection locked="0"/>
    </xf>
    <xf numFmtId="177" fontId="25" fillId="3" borderId="0" xfId="5" applyNumberFormat="1" applyFont="1" applyFill="1" applyAlignment="1">
      <alignment horizontal="center" vertical="center" shrinkToFit="1"/>
    </xf>
    <xf numFmtId="177" fontId="29" fillId="0" borderId="29" xfId="5" applyNumberFormat="1" applyFont="1" applyBorder="1" applyAlignment="1">
      <alignment horizontal="center" vertical="center" shrinkToFit="1"/>
    </xf>
    <xf numFmtId="177" fontId="26" fillId="0" borderId="29" xfId="5" applyNumberFormat="1" applyFont="1" applyBorder="1" applyAlignment="1">
      <alignment horizontal="center" vertical="center" shrinkToFit="1"/>
    </xf>
    <xf numFmtId="177" fontId="14" fillId="0" borderId="0" xfId="5" applyNumberFormat="1" applyFont="1" applyAlignment="1">
      <alignment horizontal="center" vertical="center" shrinkToFit="1"/>
    </xf>
    <xf numFmtId="176" fontId="28" fillId="0" borderId="0" xfId="5" applyNumberFormat="1" applyFont="1" applyAlignment="1">
      <alignment horizontal="left" vertical="center" shrinkToFit="1"/>
    </xf>
    <xf numFmtId="176" fontId="22" fillId="0" borderId="29" xfId="5" applyNumberFormat="1" applyFont="1" applyBorder="1" applyAlignment="1">
      <alignment horizontal="center" vertical="center" shrinkToFit="1"/>
    </xf>
    <xf numFmtId="177" fontId="25" fillId="3" borderId="90" xfId="5" applyNumberFormat="1" applyFont="1" applyFill="1" applyBorder="1" applyAlignment="1">
      <alignment horizontal="center" vertical="center" shrinkToFit="1"/>
    </xf>
    <xf numFmtId="177" fontId="25" fillId="3" borderId="27" xfId="5" applyNumberFormat="1" applyFont="1" applyFill="1" applyBorder="1" applyAlignment="1">
      <alignment horizontal="center" vertical="center" shrinkToFit="1"/>
    </xf>
    <xf numFmtId="177" fontId="23" fillId="0" borderId="62" xfId="5" applyNumberFormat="1" applyFont="1" applyBorder="1" applyAlignment="1">
      <alignment horizontal="center" vertical="center" shrinkToFit="1"/>
    </xf>
    <xf numFmtId="177" fontId="23" fillId="0" borderId="10" xfId="5" applyNumberFormat="1" applyFont="1" applyBorder="1" applyAlignment="1">
      <alignment horizontal="center" vertical="center" shrinkToFit="1"/>
    </xf>
    <xf numFmtId="179" fontId="24" fillId="3" borderId="21" xfId="5" applyNumberFormat="1" applyFont="1" applyFill="1" applyBorder="1" applyAlignment="1">
      <alignment horizontal="center" vertical="center" shrinkToFit="1"/>
    </xf>
    <xf numFmtId="179" fontId="24" fillId="3" borderId="13" xfId="5" applyNumberFormat="1" applyFont="1" applyFill="1" applyBorder="1" applyAlignment="1">
      <alignment horizontal="center" vertical="center" shrinkToFit="1"/>
    </xf>
    <xf numFmtId="177" fontId="25" fillId="3" borderId="47" xfId="5" applyNumberFormat="1" applyFont="1" applyFill="1" applyBorder="1" applyAlignment="1">
      <alignment horizontal="center" vertical="center" shrinkToFit="1"/>
    </xf>
    <xf numFmtId="177" fontId="25" fillId="3" borderId="12" xfId="5" applyNumberFormat="1" applyFont="1" applyFill="1" applyBorder="1" applyAlignment="1">
      <alignment horizontal="center" vertical="center" shrinkToFit="1"/>
    </xf>
    <xf numFmtId="177" fontId="25" fillId="3" borderId="10" xfId="5" applyNumberFormat="1" applyFont="1" applyFill="1" applyBorder="1" applyAlignment="1">
      <alignment horizontal="center" vertical="center" shrinkToFit="1"/>
    </xf>
    <xf numFmtId="177" fontId="25" fillId="3" borderId="69" xfId="5" applyNumberFormat="1" applyFont="1" applyFill="1" applyBorder="1" applyAlignment="1">
      <alignment horizontal="center" vertical="center" shrinkToFit="1"/>
    </xf>
    <xf numFmtId="177" fontId="25" fillId="3" borderId="92" xfId="5" applyNumberFormat="1" applyFont="1" applyFill="1" applyBorder="1" applyAlignment="1">
      <alignment horizontal="center" vertical="center" shrinkToFit="1"/>
    </xf>
    <xf numFmtId="177" fontId="25" fillId="3" borderId="62" xfId="5" applyNumberFormat="1" applyFont="1" applyFill="1" applyBorder="1" applyAlignment="1">
      <alignment horizontal="center" vertical="center" shrinkToFit="1"/>
    </xf>
    <xf numFmtId="177" fontId="25" fillId="0" borderId="12" xfId="0" applyNumberFormat="1" applyFont="1" applyBorder="1" applyAlignment="1">
      <alignment horizontal="center" vertical="center" shrinkToFit="1"/>
    </xf>
    <xf numFmtId="177" fontId="25" fillId="0" borderId="69" xfId="0" applyNumberFormat="1" applyFont="1" applyBorder="1" applyAlignment="1">
      <alignment horizontal="center" vertical="center" shrinkToFit="1"/>
    </xf>
    <xf numFmtId="177" fontId="25" fillId="0" borderId="47" xfId="0" applyNumberFormat="1" applyFont="1" applyBorder="1" applyAlignment="1">
      <alignment horizontal="center" vertical="center" shrinkToFit="1"/>
    </xf>
    <xf numFmtId="177" fontId="25" fillId="0" borderId="92" xfId="0" applyNumberFormat="1" applyFont="1" applyBorder="1" applyAlignment="1">
      <alignment horizontal="center" vertical="center" shrinkToFit="1"/>
    </xf>
    <xf numFmtId="177" fontId="25" fillId="0" borderId="90" xfId="0" applyNumberFormat="1" applyFont="1" applyBorder="1" applyAlignment="1">
      <alignment horizontal="center" vertical="center" shrinkToFit="1"/>
    </xf>
    <xf numFmtId="177" fontId="25" fillId="0" borderId="27" xfId="0" applyNumberFormat="1" applyFont="1" applyBorder="1" applyAlignment="1">
      <alignment horizontal="center" vertical="center" shrinkToFit="1"/>
    </xf>
    <xf numFmtId="177" fontId="24" fillId="0" borderId="21" xfId="5" applyNumberFormat="1" applyFont="1" applyBorder="1" applyAlignment="1">
      <alignment horizontal="center" vertical="center" shrinkToFit="1"/>
    </xf>
    <xf numFmtId="177" fontId="24" fillId="0" borderId="13" xfId="5" applyNumberFormat="1" applyFont="1" applyBorder="1" applyAlignment="1">
      <alignment horizontal="center" vertical="center" shrinkToFit="1"/>
    </xf>
    <xf numFmtId="177" fontId="25" fillId="3" borderId="43" xfId="5" applyNumberFormat="1" applyFont="1" applyFill="1" applyBorder="1" applyAlignment="1">
      <alignment horizontal="center" vertical="center" shrinkToFit="1"/>
    </xf>
    <xf numFmtId="177" fontId="24" fillId="3" borderId="14" xfId="5" applyNumberFormat="1" applyFont="1" applyFill="1" applyBorder="1" applyAlignment="1">
      <alignment horizontal="center" vertical="center" shrinkToFit="1"/>
    </xf>
    <xf numFmtId="177" fontId="24" fillId="3" borderId="23" xfId="5" applyNumberFormat="1" applyFont="1" applyFill="1" applyBorder="1" applyAlignment="1">
      <alignment horizontal="center" vertical="center" shrinkToFit="1"/>
    </xf>
    <xf numFmtId="177" fontId="24" fillId="3" borderId="13" xfId="5" applyNumberFormat="1" applyFont="1" applyFill="1" applyBorder="1" applyAlignment="1">
      <alignment horizontal="center" vertical="center" shrinkToFit="1"/>
    </xf>
    <xf numFmtId="177" fontId="24" fillId="3" borderId="14" xfId="5" applyNumberFormat="1" applyFont="1" applyFill="1" applyBorder="1" applyAlignment="1">
      <alignment horizontal="center" vertical="center" wrapText="1" shrinkToFit="1"/>
    </xf>
    <xf numFmtId="177" fontId="24" fillId="3" borderId="25" xfId="5" applyNumberFormat="1" applyFont="1" applyFill="1" applyBorder="1" applyAlignment="1">
      <alignment horizontal="center" vertical="center" wrapText="1" shrinkToFit="1"/>
    </xf>
    <xf numFmtId="177" fontId="24" fillId="3" borderId="12" xfId="5" applyNumberFormat="1" applyFont="1" applyFill="1" applyBorder="1" applyAlignment="1">
      <alignment horizontal="center" vertical="center" shrinkToFit="1"/>
    </xf>
    <xf numFmtId="177" fontId="24" fillId="3" borderId="10" xfId="5" applyNumberFormat="1" applyFont="1" applyFill="1" applyBorder="1" applyAlignment="1">
      <alignment horizontal="center" vertical="center" shrinkToFit="1"/>
    </xf>
    <xf numFmtId="177" fontId="24" fillId="3" borderId="47" xfId="5" applyNumberFormat="1" applyFont="1" applyFill="1" applyBorder="1" applyAlignment="1">
      <alignment horizontal="center" vertical="center" shrinkToFit="1"/>
    </xf>
    <xf numFmtId="177" fontId="24" fillId="3" borderId="27" xfId="5" applyNumberFormat="1" applyFont="1" applyFill="1" applyBorder="1" applyAlignment="1">
      <alignment horizontal="center" vertical="center" shrinkToFit="1"/>
    </xf>
    <xf numFmtId="177" fontId="24" fillId="0" borderId="14" xfId="5" applyNumberFormat="1" applyFont="1" applyBorder="1" applyAlignment="1">
      <alignment horizontal="center" vertical="center" shrinkToFit="1"/>
    </xf>
    <xf numFmtId="177" fontId="24" fillId="0" borderId="23" xfId="5" applyNumberFormat="1" applyFont="1" applyBorder="1" applyAlignment="1">
      <alignment horizontal="center" vertical="center" shrinkToFit="1"/>
    </xf>
    <xf numFmtId="177" fontId="14" fillId="9" borderId="100" xfId="5" applyNumberFormat="1" applyFont="1" applyFill="1" applyBorder="1" applyAlignment="1">
      <alignment horizontal="right" vertical="center" shrinkToFit="1"/>
    </xf>
    <xf numFmtId="177" fontId="14" fillId="9" borderId="98" xfId="5" applyNumberFormat="1" applyFont="1" applyFill="1" applyBorder="1" applyAlignment="1">
      <alignment horizontal="right" vertical="center" shrinkToFit="1"/>
    </xf>
    <xf numFmtId="177" fontId="14" fillId="9" borderId="96" xfId="5" applyNumberFormat="1" applyFont="1" applyFill="1" applyBorder="1" applyAlignment="1">
      <alignment horizontal="right" vertical="center" shrinkToFit="1"/>
    </xf>
    <xf numFmtId="177" fontId="14" fillId="9" borderId="101" xfId="5" applyNumberFormat="1" applyFont="1" applyFill="1" applyBorder="1" applyAlignment="1">
      <alignment horizontal="right" vertical="center" shrinkToFit="1"/>
    </xf>
    <xf numFmtId="177" fontId="14" fillId="9" borderId="103" xfId="5" applyNumberFormat="1" applyFont="1" applyFill="1" applyBorder="1" applyAlignment="1">
      <alignment horizontal="right" vertical="center" shrinkToFit="1"/>
    </xf>
    <xf numFmtId="177" fontId="14" fillId="9" borderId="104" xfId="5" applyNumberFormat="1" applyFont="1" applyFill="1" applyBorder="1" applyAlignment="1">
      <alignment horizontal="right" vertical="center" shrinkToFit="1"/>
    </xf>
    <xf numFmtId="177" fontId="30" fillId="9" borderId="99" xfId="0" applyNumberFormat="1" applyFont="1" applyFill="1" applyBorder="1" applyAlignment="1">
      <alignment horizontal="right" vertical="center" shrinkToFit="1"/>
    </xf>
    <xf numFmtId="177" fontId="30" fillId="9" borderId="102" xfId="0" applyNumberFormat="1" applyFont="1" applyFill="1" applyBorder="1" applyAlignment="1">
      <alignment horizontal="right" vertical="center" shrinkToFit="1"/>
    </xf>
    <xf numFmtId="177" fontId="30" fillId="9" borderId="95" xfId="0" applyNumberFormat="1" applyFont="1" applyFill="1" applyBorder="1" applyAlignment="1">
      <alignment horizontal="right" vertical="center" shrinkToFit="1"/>
    </xf>
    <xf numFmtId="177" fontId="30" fillId="9" borderId="97" xfId="0" applyNumberFormat="1" applyFont="1" applyFill="1" applyBorder="1" applyAlignment="1">
      <alignment horizontal="right" vertical="center" shrinkToFit="1"/>
    </xf>
    <xf numFmtId="177" fontId="30" fillId="9" borderId="105" xfId="5" applyNumberFormat="1" applyFont="1" applyFill="1" applyBorder="1" applyAlignment="1">
      <alignment horizontal="right" vertical="center" shrinkToFit="1"/>
    </xf>
    <xf numFmtId="177" fontId="30" fillId="9" borderId="106" xfId="5" applyNumberFormat="1" applyFont="1" applyFill="1" applyBorder="1" applyAlignment="1">
      <alignment horizontal="right" vertical="center" shrinkToFit="1"/>
    </xf>
    <xf numFmtId="177" fontId="31" fillId="9" borderId="99" xfId="5" applyNumberFormat="1" applyFont="1" applyFill="1" applyBorder="1" applyAlignment="1">
      <alignment horizontal="right" vertical="center" shrinkToFit="1"/>
    </xf>
    <xf numFmtId="177" fontId="31" fillId="9" borderId="97" xfId="5" applyNumberFormat="1" applyFont="1" applyFill="1" applyBorder="1" applyAlignment="1">
      <alignment horizontal="right" vertical="center" shrinkToFit="1"/>
    </xf>
    <xf numFmtId="177" fontId="30" fillId="9" borderId="95" xfId="5" applyNumberFormat="1" applyFont="1" applyFill="1" applyBorder="1" applyAlignment="1">
      <alignment horizontal="right" vertical="center" shrinkToFit="1"/>
    </xf>
    <xf numFmtId="177" fontId="30" fillId="9" borderId="97" xfId="5" applyNumberFormat="1" applyFont="1" applyFill="1" applyBorder="1" applyAlignment="1">
      <alignment horizontal="right" vertical="center" shrinkToFit="1"/>
    </xf>
  </cellXfs>
  <cellStyles count="13">
    <cellStyle name="スタイル 1" xfId="7" xr:uid="{8BE417EF-63E2-4F7B-88C4-8332D75E7782}"/>
    <cellStyle name="桁区切り" xfId="1" builtinId="6"/>
    <cellStyle name="桁区切り 2" xfId="3" xr:uid="{00000000-0005-0000-0000-000001000000}"/>
    <cellStyle name="桁区切り 2 2" xfId="6" xr:uid="{00000000-0005-0000-0000-000002000000}"/>
    <cellStyle name="桁区切り 2 2 2" xfId="12" xr:uid="{AA4FC7E1-9E9F-4C9B-8A90-573AD0CDEE60}"/>
    <cellStyle name="桁区切り 2 3" xfId="9" xr:uid="{B176A29D-78F5-4897-BB39-C17DDB4CB4CA}"/>
    <cellStyle name="標準" xfId="0" builtinId="0"/>
    <cellStyle name="標準 2" xfId="2" xr:uid="{00000000-0005-0000-0000-000004000000}"/>
    <cellStyle name="標準 2 2" xfId="5" xr:uid="{00000000-0005-0000-0000-000005000000}"/>
    <cellStyle name="標準 2 2 2" xfId="11" xr:uid="{9CB1FECD-E586-404E-90BB-03A8BE2F44DB}"/>
    <cellStyle name="標準 2 3" xfId="8" xr:uid="{87C56316-8341-47C9-8C4E-86F774DF41EC}"/>
    <cellStyle name="標準 3" xfId="4" xr:uid="{00000000-0005-0000-0000-000006000000}"/>
    <cellStyle name="標準 3 2" xfId="10" xr:uid="{0B88B454-440C-4607-81A1-3B3750265F8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272"/>
  <sheetViews>
    <sheetView tabSelected="1" view="pageBreakPreview" zoomScaleNormal="100" zoomScaleSheetLayoutView="100" workbookViewId="0">
      <selection activeCell="C32" sqref="C32"/>
    </sheetView>
  </sheetViews>
  <sheetFormatPr defaultColWidth="8.875" defaultRowHeight="13.5"/>
  <cols>
    <col min="1" max="1" width="3.125" style="1" customWidth="1"/>
    <col min="2" max="2" width="21" style="1" customWidth="1"/>
    <col min="3" max="3" width="32.25" style="1" customWidth="1"/>
    <col min="4" max="4" width="53.375" style="1" customWidth="1"/>
    <col min="5" max="5" width="27.5" style="58" customWidth="1"/>
    <col min="6" max="6" width="22" style="94" customWidth="1"/>
    <col min="7" max="7" width="27.5" style="58" customWidth="1"/>
    <col min="8" max="8" width="27.5" style="62" customWidth="1"/>
    <col min="9" max="9" width="17.875" style="62" customWidth="1"/>
    <col min="10" max="10" width="7.125" style="1" customWidth="1"/>
    <col min="11" max="11" width="9.5" style="1" bestFit="1" customWidth="1"/>
    <col min="12" max="12" width="18.5" style="1" customWidth="1"/>
    <col min="13" max="13" width="19.625" style="1" bestFit="1" customWidth="1"/>
    <col min="14" max="16" width="9.5" style="1" customWidth="1"/>
    <col min="17" max="16384" width="8.875" style="1"/>
  </cols>
  <sheetData>
    <row r="1" spans="2:12" ht="32.450000000000003" customHeight="1" thickBot="1">
      <c r="B1" s="2" t="s">
        <v>114</v>
      </c>
      <c r="C1" s="276" t="s">
        <v>108</v>
      </c>
      <c r="D1" s="276"/>
      <c r="E1" s="3"/>
      <c r="F1" s="71"/>
      <c r="G1" s="3"/>
      <c r="H1" s="218" t="s">
        <v>109</v>
      </c>
      <c r="I1" s="219">
        <f ca="1">TODAY()</f>
        <v>46150</v>
      </c>
    </row>
    <row r="2" spans="2:12" ht="32.450000000000003" customHeight="1" thickBot="1">
      <c r="B2" s="264" t="s">
        <v>140</v>
      </c>
      <c r="C2" s="265"/>
      <c r="D2" s="265"/>
      <c r="E2" s="265"/>
      <c r="F2" s="265"/>
      <c r="G2" s="265"/>
      <c r="H2" s="71" t="s">
        <v>110</v>
      </c>
      <c r="I2" s="100" t="s">
        <v>141</v>
      </c>
    </row>
    <row r="3" spans="2:12" ht="39" customHeight="1" thickBot="1">
      <c r="B3" s="281" t="s">
        <v>64</v>
      </c>
      <c r="C3" s="282"/>
      <c r="D3" s="282"/>
      <c r="E3" s="282"/>
      <c r="F3" s="282"/>
      <c r="G3" s="282"/>
      <c r="H3" s="282"/>
      <c r="I3" s="282"/>
    </row>
    <row r="4" spans="2:12" ht="21.6" customHeight="1" thickBot="1">
      <c r="B4" s="287" t="s">
        <v>25</v>
      </c>
      <c r="C4" s="288"/>
      <c r="D4" s="289"/>
      <c r="E4" s="4">
        <v>46122</v>
      </c>
      <c r="F4" s="72" t="s">
        <v>26</v>
      </c>
      <c r="G4" s="4">
        <v>46113</v>
      </c>
      <c r="H4" s="285" t="s">
        <v>24</v>
      </c>
      <c r="I4" s="286"/>
    </row>
    <row r="5" spans="2:12" ht="21.6" customHeight="1">
      <c r="B5" s="283" t="s">
        <v>167</v>
      </c>
      <c r="C5" s="95" t="s">
        <v>146</v>
      </c>
      <c r="D5" s="263" t="s">
        <v>200</v>
      </c>
      <c r="E5" s="221">
        <v>25200000</v>
      </c>
      <c r="F5" s="73">
        <f>E5-G5</f>
        <v>2200000</v>
      </c>
      <c r="G5" s="221">
        <v>23000000</v>
      </c>
      <c r="H5" s="5"/>
      <c r="I5" s="6"/>
    </row>
    <row r="6" spans="2:12" ht="21.6" customHeight="1">
      <c r="B6" s="284"/>
      <c r="C6" s="253" t="s">
        <v>202</v>
      </c>
      <c r="D6" s="220" t="s">
        <v>203</v>
      </c>
      <c r="E6" s="260"/>
      <c r="F6" s="154"/>
      <c r="G6" s="260"/>
      <c r="H6" s="261"/>
      <c r="I6" s="262"/>
    </row>
    <row r="7" spans="2:12" ht="21.6" customHeight="1">
      <c r="B7" s="284"/>
      <c r="C7" s="96" t="s">
        <v>161</v>
      </c>
      <c r="D7" s="97"/>
      <c r="E7" s="134">
        <v>0</v>
      </c>
      <c r="F7" s="74"/>
      <c r="G7" s="134">
        <v>0</v>
      </c>
      <c r="H7" s="7"/>
      <c r="I7" s="8"/>
      <c r="K7" s="172" t="s">
        <v>115</v>
      </c>
      <c r="L7" s="172" t="s">
        <v>116</v>
      </c>
    </row>
    <row r="8" spans="2:12" ht="21.6" customHeight="1">
      <c r="B8" s="284"/>
      <c r="C8" s="96" t="s">
        <v>162</v>
      </c>
      <c r="D8" s="97"/>
      <c r="E8" s="134">
        <f>300000*$I$8</f>
        <v>1290000</v>
      </c>
      <c r="F8" s="74"/>
      <c r="G8" s="134">
        <f>300000*$I$8</f>
        <v>1290000</v>
      </c>
      <c r="H8" s="9" t="s">
        <v>32</v>
      </c>
      <c r="I8" s="10">
        <f>K8*L8/1000</f>
        <v>4.3</v>
      </c>
      <c r="K8" s="172">
        <v>430</v>
      </c>
      <c r="L8" s="172">
        <v>10</v>
      </c>
    </row>
    <row r="9" spans="2:12" ht="21.6" customHeight="1">
      <c r="B9" s="284"/>
      <c r="C9" s="96"/>
      <c r="D9" s="97"/>
      <c r="E9" s="38"/>
      <c r="F9" s="74"/>
      <c r="G9" s="38"/>
      <c r="H9" s="11"/>
      <c r="I9" s="10"/>
    </row>
    <row r="10" spans="2:12" ht="21.6" customHeight="1">
      <c r="B10" s="284"/>
      <c r="C10" s="339" t="s">
        <v>156</v>
      </c>
      <c r="D10" s="340"/>
      <c r="E10" s="38"/>
      <c r="F10" s="74"/>
      <c r="G10" s="38"/>
      <c r="H10" s="11"/>
      <c r="I10" s="10"/>
    </row>
    <row r="11" spans="2:12" ht="21.6" customHeight="1">
      <c r="B11" s="284"/>
      <c r="C11" s="96" t="s">
        <v>149</v>
      </c>
      <c r="D11" s="97"/>
      <c r="E11" s="38">
        <v>0</v>
      </c>
      <c r="F11" s="74"/>
      <c r="G11" s="38">
        <v>0</v>
      </c>
      <c r="H11" s="341" t="s">
        <v>201</v>
      </c>
      <c r="I11" s="342"/>
    </row>
    <row r="12" spans="2:12" ht="21.6" customHeight="1">
      <c r="B12" s="284"/>
      <c r="C12" s="96" t="s">
        <v>150</v>
      </c>
      <c r="D12" s="97"/>
      <c r="E12" s="38">
        <v>0</v>
      </c>
      <c r="F12" s="74"/>
      <c r="G12" s="38">
        <v>0</v>
      </c>
      <c r="H12" s="343"/>
      <c r="I12" s="344"/>
    </row>
    <row r="13" spans="2:12" ht="21.6" customHeight="1">
      <c r="B13" s="284"/>
      <c r="C13" s="96" t="s">
        <v>151</v>
      </c>
      <c r="D13" s="97"/>
      <c r="E13" s="38">
        <v>0</v>
      </c>
      <c r="F13" s="74"/>
      <c r="G13" s="38">
        <v>0</v>
      </c>
      <c r="H13" s="343"/>
      <c r="I13" s="344"/>
    </row>
    <row r="14" spans="2:12" ht="21.6" customHeight="1">
      <c r="B14" s="284"/>
      <c r="C14" s="96" t="s">
        <v>152</v>
      </c>
      <c r="D14" s="97"/>
      <c r="E14" s="38">
        <v>0</v>
      </c>
      <c r="F14" s="74"/>
      <c r="G14" s="38">
        <v>0</v>
      </c>
      <c r="H14" s="343"/>
      <c r="I14" s="344"/>
    </row>
    <row r="15" spans="2:12" ht="21.6" customHeight="1">
      <c r="B15" s="284"/>
      <c r="C15" s="96" t="s">
        <v>153</v>
      </c>
      <c r="D15" s="97"/>
      <c r="E15" s="38">
        <v>0</v>
      </c>
      <c r="F15" s="74"/>
      <c r="G15" s="38">
        <v>0</v>
      </c>
      <c r="H15" s="343"/>
      <c r="I15" s="344"/>
    </row>
    <row r="16" spans="2:12" ht="21.6" customHeight="1">
      <c r="B16" s="284"/>
      <c r="C16" s="96" t="s">
        <v>157</v>
      </c>
      <c r="D16" s="97"/>
      <c r="E16" s="38">
        <v>0</v>
      </c>
      <c r="F16" s="74"/>
      <c r="G16" s="38">
        <v>0</v>
      </c>
      <c r="H16" s="343"/>
      <c r="I16" s="344"/>
    </row>
    <row r="17" spans="2:9" ht="21.6" customHeight="1">
      <c r="B17" s="284"/>
      <c r="C17" s="96" t="s">
        <v>158</v>
      </c>
      <c r="D17" s="97"/>
      <c r="E17" s="38">
        <v>0</v>
      </c>
      <c r="F17" s="74"/>
      <c r="G17" s="38">
        <v>0</v>
      </c>
      <c r="H17" s="343"/>
      <c r="I17" s="344"/>
    </row>
    <row r="18" spans="2:9" ht="21.6" customHeight="1">
      <c r="B18" s="284"/>
      <c r="C18" s="96" t="s">
        <v>154</v>
      </c>
      <c r="D18" s="97"/>
      <c r="E18" s="38">
        <v>0</v>
      </c>
      <c r="F18" s="74"/>
      <c r="G18" s="38">
        <v>0</v>
      </c>
      <c r="H18" s="343"/>
      <c r="I18" s="344"/>
    </row>
    <row r="19" spans="2:9" ht="21.6" customHeight="1">
      <c r="B19" s="284"/>
      <c r="C19" s="96"/>
      <c r="D19" s="97"/>
      <c r="E19" s="38"/>
      <c r="F19" s="74"/>
      <c r="G19" s="38"/>
      <c r="H19" s="345"/>
      <c r="I19" s="346"/>
    </row>
    <row r="20" spans="2:9" ht="21.6" customHeight="1">
      <c r="B20" s="284"/>
      <c r="C20" s="339" t="s">
        <v>155</v>
      </c>
      <c r="D20" s="340"/>
      <c r="E20" s="38"/>
      <c r="F20" s="74"/>
      <c r="G20" s="38"/>
      <c r="H20" s="11"/>
      <c r="I20" s="10"/>
    </row>
    <row r="21" spans="2:9" ht="21" customHeight="1">
      <c r="B21" s="284"/>
      <c r="C21" s="96" t="s">
        <v>160</v>
      </c>
      <c r="D21" s="97" t="s">
        <v>159</v>
      </c>
      <c r="E21" s="38"/>
      <c r="F21" s="74"/>
      <c r="G21" s="38"/>
      <c r="H21" s="11"/>
      <c r="I21" s="10"/>
    </row>
    <row r="22" spans="2:9" ht="21.6" customHeight="1">
      <c r="B22" s="284"/>
      <c r="C22" s="96"/>
      <c r="D22" s="97" t="s">
        <v>159</v>
      </c>
      <c r="E22" s="38"/>
      <c r="F22" s="74"/>
      <c r="G22" s="38"/>
      <c r="H22" s="11"/>
      <c r="I22" s="10"/>
    </row>
    <row r="23" spans="2:9" ht="21.6" customHeight="1" thickBot="1">
      <c r="B23" s="284"/>
      <c r="C23" s="96"/>
      <c r="D23" s="97"/>
      <c r="E23" s="38"/>
      <c r="F23" s="74"/>
      <c r="G23" s="38"/>
      <c r="H23" s="11"/>
      <c r="I23" s="10"/>
    </row>
    <row r="24" spans="2:9" ht="21.6" customHeight="1">
      <c r="B24" s="290" t="s">
        <v>178</v>
      </c>
      <c r="C24" s="291"/>
      <c r="D24" s="291"/>
      <c r="E24" s="12">
        <f>SUM(E5:E23)</f>
        <v>26490000</v>
      </c>
      <c r="F24" s="75">
        <f t="shared" ref="F24:F26" si="0">E24-G24</f>
        <v>2200000</v>
      </c>
      <c r="G24" s="12">
        <f>SUM(G5:G23)</f>
        <v>24290000</v>
      </c>
      <c r="H24" s="13"/>
      <c r="I24" s="14"/>
    </row>
    <row r="25" spans="2:9" ht="21.6" customHeight="1" thickBot="1">
      <c r="B25" s="292" t="s">
        <v>43</v>
      </c>
      <c r="C25" s="293"/>
      <c r="D25" s="293"/>
      <c r="E25" s="15">
        <f>E24*0.1</f>
        <v>2649000</v>
      </c>
      <c r="F25" s="76">
        <f t="shared" si="0"/>
        <v>220000</v>
      </c>
      <c r="G25" s="15">
        <f>G24*0.1</f>
        <v>2429000</v>
      </c>
      <c r="H25" s="16"/>
      <c r="I25" s="17"/>
    </row>
    <row r="26" spans="2:9" ht="21.6" customHeight="1" thickBot="1">
      <c r="B26" s="296" t="s">
        <v>179</v>
      </c>
      <c r="C26" s="297"/>
      <c r="D26" s="297"/>
      <c r="E26" s="224">
        <f>SUM(E24:E25)</f>
        <v>29139000</v>
      </c>
      <c r="F26" s="225">
        <f t="shared" si="0"/>
        <v>2420000</v>
      </c>
      <c r="G26" s="224">
        <f>SUM(G24:G25)</f>
        <v>26719000</v>
      </c>
      <c r="H26" s="226"/>
      <c r="I26" s="227"/>
    </row>
    <row r="27" spans="2:9" ht="21.6" customHeight="1">
      <c r="B27" s="279" t="s">
        <v>168</v>
      </c>
      <c r="C27" s="96" t="s">
        <v>127</v>
      </c>
      <c r="D27" s="97"/>
      <c r="E27" s="173">
        <v>100000</v>
      </c>
      <c r="F27" s="73"/>
      <c r="G27" s="173">
        <v>100000</v>
      </c>
      <c r="H27" s="18"/>
      <c r="I27" s="19"/>
    </row>
    <row r="28" spans="2:9" ht="21.6" customHeight="1">
      <c r="B28" s="280"/>
      <c r="C28" s="96"/>
      <c r="D28" s="97"/>
      <c r="E28" s="38"/>
      <c r="F28" s="74"/>
      <c r="G28" s="38"/>
      <c r="H28" s="20"/>
      <c r="I28" s="21"/>
    </row>
    <row r="29" spans="2:9" ht="21.6" customHeight="1" thickBot="1">
      <c r="B29" s="278"/>
      <c r="C29" s="138"/>
      <c r="D29" s="139"/>
      <c r="E29" s="22"/>
      <c r="F29" s="154"/>
      <c r="G29" s="22"/>
      <c r="H29" s="23"/>
      <c r="I29" s="24"/>
    </row>
    <row r="30" spans="2:9" ht="21.6" customHeight="1" thickBot="1">
      <c r="B30" s="294" t="s">
        <v>180</v>
      </c>
      <c r="C30" s="295"/>
      <c r="D30" s="295"/>
      <c r="E30" s="25">
        <f>SUM(E27:E29)</f>
        <v>100000</v>
      </c>
      <c r="F30" s="78"/>
      <c r="G30" s="25">
        <f>SUM(G27:G29)</f>
        <v>100000</v>
      </c>
      <c r="H30" s="26"/>
      <c r="I30" s="27"/>
    </row>
    <row r="31" spans="2:9" ht="21.6" customHeight="1">
      <c r="B31" s="277" t="s">
        <v>20</v>
      </c>
      <c r="C31" s="253"/>
      <c r="D31" s="220"/>
      <c r="E31" s="260"/>
      <c r="F31" s="154"/>
      <c r="G31" s="260"/>
      <c r="H31" s="261"/>
      <c r="I31" s="262"/>
    </row>
    <row r="32" spans="2:9" ht="21.6" customHeight="1">
      <c r="B32" s="277"/>
      <c r="C32" s="96"/>
      <c r="D32" s="97"/>
      <c r="E32" s="134"/>
      <c r="F32" s="74"/>
      <c r="G32" s="134"/>
      <c r="H32" s="20"/>
      <c r="I32" s="21"/>
    </row>
    <row r="33" spans="2:15" ht="21.6" customHeight="1" thickBot="1">
      <c r="B33" s="278"/>
      <c r="C33" s="138"/>
      <c r="D33" s="139"/>
      <c r="E33" s="22"/>
      <c r="F33" s="154"/>
      <c r="G33" s="22"/>
      <c r="H33" s="23"/>
      <c r="I33" s="24"/>
    </row>
    <row r="34" spans="2:15" ht="21.6" customHeight="1" thickBot="1">
      <c r="B34" s="294" t="s">
        <v>181</v>
      </c>
      <c r="C34" s="295"/>
      <c r="D34" s="295"/>
      <c r="E34" s="25">
        <f>SUM(E31:E33)</f>
        <v>0</v>
      </c>
      <c r="F34" s="78"/>
      <c r="G34" s="25">
        <f>SUM(G31:G33)</f>
        <v>0</v>
      </c>
      <c r="H34" s="26"/>
      <c r="I34" s="27"/>
    </row>
    <row r="35" spans="2:15" ht="10.15" customHeight="1" thickBot="1">
      <c r="B35" s="28"/>
      <c r="C35" s="141"/>
      <c r="D35" s="141"/>
      <c r="E35" s="142"/>
      <c r="F35" s="143"/>
      <c r="G35" s="142"/>
      <c r="H35" s="29"/>
      <c r="I35" s="30"/>
    </row>
    <row r="36" spans="2:15" ht="21.6" customHeight="1">
      <c r="B36" s="290" t="s">
        <v>177</v>
      </c>
      <c r="C36" s="291"/>
      <c r="D36" s="291"/>
      <c r="E36" s="12">
        <f>E30+E34</f>
        <v>100000</v>
      </c>
      <c r="F36" s="77"/>
      <c r="G36" s="12">
        <f>G30+G34</f>
        <v>100000</v>
      </c>
      <c r="H36" s="31"/>
      <c r="I36" s="32"/>
    </row>
    <row r="37" spans="2:15" ht="21.6" customHeight="1" thickBot="1">
      <c r="B37" s="292" t="s">
        <v>43</v>
      </c>
      <c r="C37" s="293"/>
      <c r="D37" s="293"/>
      <c r="E37" s="15">
        <f>E36*0.1</f>
        <v>10000</v>
      </c>
      <c r="F37" s="79"/>
      <c r="G37" s="15">
        <f>G36*0.1</f>
        <v>10000</v>
      </c>
      <c r="H37" s="33"/>
      <c r="I37" s="34"/>
    </row>
    <row r="38" spans="2:15" ht="21.6" customHeight="1" thickBot="1">
      <c r="B38" s="296" t="s">
        <v>176</v>
      </c>
      <c r="C38" s="297"/>
      <c r="D38" s="297"/>
      <c r="E38" s="228">
        <f>E36+E37</f>
        <v>110000</v>
      </c>
      <c r="F38" s="229"/>
      <c r="G38" s="228">
        <f>G36+G37</f>
        <v>110000</v>
      </c>
      <c r="H38" s="230"/>
      <c r="I38" s="231"/>
    </row>
    <row r="39" spans="2:15" ht="21.6" customHeight="1" thickBot="1"/>
    <row r="40" spans="2:15" ht="39" customHeight="1" thickBot="1">
      <c r="B40" s="281" t="s">
        <v>130</v>
      </c>
      <c r="C40" s="282"/>
      <c r="D40" s="282"/>
      <c r="E40" s="282"/>
      <c r="F40" s="282"/>
      <c r="G40" s="282"/>
      <c r="H40" s="282"/>
      <c r="I40" s="282"/>
    </row>
    <row r="41" spans="2:15" ht="21.6" customHeight="1">
      <c r="B41" s="144" t="s">
        <v>163</v>
      </c>
      <c r="C41" s="95" t="s">
        <v>31</v>
      </c>
      <c r="D41" s="140"/>
      <c r="E41" s="173">
        <v>18000000</v>
      </c>
      <c r="F41" s="82"/>
      <c r="G41" s="173">
        <v>18000000</v>
      </c>
      <c r="H41" s="36"/>
      <c r="I41" s="145"/>
    </row>
    <row r="42" spans="2:15" ht="21.6" customHeight="1" thickBot="1">
      <c r="B42" s="209" t="s">
        <v>164</v>
      </c>
      <c r="C42" s="96" t="s">
        <v>135</v>
      </c>
      <c r="D42" s="97" t="s">
        <v>166</v>
      </c>
      <c r="E42" s="38">
        <v>10000</v>
      </c>
      <c r="F42" s="70"/>
      <c r="G42" s="38">
        <v>10000</v>
      </c>
      <c r="H42" s="37"/>
      <c r="I42" s="146"/>
    </row>
    <row r="43" spans="2:15" ht="21.6" customHeight="1" thickBot="1">
      <c r="B43" s="294" t="s">
        <v>170</v>
      </c>
      <c r="C43" s="295"/>
      <c r="D43" s="295"/>
      <c r="E43" s="25">
        <f>SUM(E41:E42)</f>
        <v>18010000</v>
      </c>
      <c r="F43" s="78"/>
      <c r="G43" s="25">
        <f>SUM(G41:G42)</f>
        <v>18010000</v>
      </c>
      <c r="H43" s="26"/>
      <c r="I43" s="27"/>
    </row>
    <row r="44" spans="2:15" ht="21.6" customHeight="1">
      <c r="B44" s="347" t="s">
        <v>193</v>
      </c>
      <c r="C44" s="253" t="s">
        <v>7</v>
      </c>
      <c r="D44" s="254"/>
      <c r="E44" s="255">
        <f>E41*0.03+60000</f>
        <v>600000</v>
      </c>
      <c r="F44" s="256"/>
      <c r="G44" s="255">
        <f>G41*0.03+60000</f>
        <v>600000</v>
      </c>
      <c r="H44" s="222"/>
      <c r="I44" s="223"/>
    </row>
    <row r="45" spans="2:15" ht="21.6" customHeight="1">
      <c r="B45" s="348"/>
      <c r="C45" s="96" t="s">
        <v>197</v>
      </c>
      <c r="D45" s="97"/>
      <c r="E45" s="38">
        <v>30000</v>
      </c>
      <c r="F45" s="70"/>
      <c r="G45" s="38">
        <v>30000</v>
      </c>
      <c r="H45" s="37"/>
      <c r="I45" s="146"/>
      <c r="O45" s="152"/>
    </row>
    <row r="46" spans="2:15" ht="21.6" customHeight="1">
      <c r="B46" s="349" t="s">
        <v>194</v>
      </c>
      <c r="C46" s="96" t="s">
        <v>37</v>
      </c>
      <c r="D46" s="97"/>
      <c r="E46" s="38"/>
      <c r="F46" s="70"/>
      <c r="G46" s="38"/>
      <c r="H46" s="37"/>
      <c r="I46" s="146"/>
    </row>
    <row r="47" spans="2:15" ht="21.6" customHeight="1">
      <c r="B47" s="280"/>
      <c r="C47" s="96" t="s">
        <v>117</v>
      </c>
      <c r="D47" s="155"/>
      <c r="E47" s="38"/>
      <c r="F47" s="70"/>
      <c r="G47" s="38"/>
      <c r="H47" s="37"/>
      <c r="I47" s="146"/>
    </row>
    <row r="48" spans="2:15" ht="21.6" customHeight="1">
      <c r="B48" s="280"/>
      <c r="C48" s="96" t="s">
        <v>134</v>
      </c>
      <c r="D48" s="155"/>
      <c r="E48" s="38"/>
      <c r="F48" s="70"/>
      <c r="G48" s="38"/>
      <c r="H48" s="37"/>
      <c r="I48" s="146"/>
    </row>
    <row r="49" spans="2:15" ht="21.6" customHeight="1">
      <c r="B49" s="280"/>
      <c r="C49" s="96" t="s">
        <v>133</v>
      </c>
      <c r="D49" s="155"/>
      <c r="E49" s="38"/>
      <c r="F49" s="70"/>
      <c r="G49" s="38"/>
      <c r="H49" s="37"/>
      <c r="I49" s="146"/>
    </row>
    <row r="50" spans="2:15" ht="21.6" customHeight="1">
      <c r="B50" s="280"/>
      <c r="C50" s="96" t="s">
        <v>147</v>
      </c>
      <c r="D50" s="155"/>
      <c r="E50" s="38"/>
      <c r="F50" s="70"/>
      <c r="G50" s="38"/>
      <c r="H50" s="37"/>
      <c r="I50" s="146"/>
    </row>
    <row r="51" spans="2:15" ht="21.6" customHeight="1">
      <c r="B51" s="280"/>
      <c r="C51" s="96" t="s">
        <v>132</v>
      </c>
      <c r="D51" s="97"/>
      <c r="E51" s="38"/>
      <c r="F51" s="70"/>
      <c r="G51" s="38"/>
      <c r="H51" s="37"/>
      <c r="I51" s="146"/>
    </row>
    <row r="52" spans="2:15" ht="21.6" customHeight="1" thickBot="1">
      <c r="B52" s="350"/>
      <c r="C52" s="138" t="s">
        <v>131</v>
      </c>
      <c r="D52" s="139" t="s">
        <v>136</v>
      </c>
      <c r="E52" s="259">
        <v>500000</v>
      </c>
      <c r="F52" s="70"/>
      <c r="G52" s="259">
        <v>500000</v>
      </c>
      <c r="H52" s="37"/>
      <c r="I52" s="146"/>
    </row>
    <row r="53" spans="2:15" ht="21.6" customHeight="1">
      <c r="B53" s="290" t="s">
        <v>169</v>
      </c>
      <c r="C53" s="291"/>
      <c r="D53" s="291"/>
      <c r="E53" s="12">
        <f>SUM(E44:E52)</f>
        <v>1130000</v>
      </c>
      <c r="F53" s="77"/>
      <c r="G53" s="12">
        <f>SUM(G44:G52)</f>
        <v>1130000</v>
      </c>
      <c r="H53" s="31"/>
      <c r="I53" s="32"/>
    </row>
    <row r="54" spans="2:15" ht="21.6" customHeight="1" thickBot="1">
      <c r="B54" s="292" t="s">
        <v>43</v>
      </c>
      <c r="C54" s="293"/>
      <c r="D54" s="293"/>
      <c r="E54" s="15">
        <f>E53*0.1</f>
        <v>113000</v>
      </c>
      <c r="F54" s="79"/>
      <c r="G54" s="15">
        <f>G53*0.1</f>
        <v>113000</v>
      </c>
      <c r="H54" s="33"/>
      <c r="I54" s="34"/>
    </row>
    <row r="55" spans="2:15" ht="21.6" customHeight="1" thickBot="1">
      <c r="B55" s="303" t="s">
        <v>175</v>
      </c>
      <c r="C55" s="304"/>
      <c r="D55" s="304"/>
      <c r="E55" s="232">
        <f>E43+E53+E54</f>
        <v>19253000</v>
      </c>
      <c r="F55" s="233">
        <f>E55-G55</f>
        <v>0</v>
      </c>
      <c r="G55" s="232">
        <f>G43+G53+G54</f>
        <v>19253000</v>
      </c>
      <c r="H55" s="234"/>
      <c r="I55" s="235"/>
    </row>
    <row r="56" spans="2:15" ht="21.6" customHeight="1" thickBot="1"/>
    <row r="57" spans="2:15" ht="39" customHeight="1" thickBot="1">
      <c r="B57" s="281" t="s">
        <v>171</v>
      </c>
      <c r="C57" s="282"/>
      <c r="D57" s="282"/>
      <c r="E57" s="282"/>
      <c r="F57" s="282"/>
      <c r="G57" s="282"/>
      <c r="H57" s="282"/>
      <c r="I57" s="309"/>
    </row>
    <row r="58" spans="2:15" ht="21.6" customHeight="1">
      <c r="B58" s="312" t="s">
        <v>195</v>
      </c>
      <c r="C58" s="96" t="s">
        <v>79</v>
      </c>
      <c r="D58" s="97"/>
      <c r="E58" s="134">
        <v>1500000</v>
      </c>
      <c r="F58" s="84"/>
      <c r="G58" s="134">
        <v>1500000</v>
      </c>
      <c r="H58" s="37"/>
      <c r="I58" s="146"/>
    </row>
    <row r="59" spans="2:15" ht="21.6" customHeight="1">
      <c r="B59" s="312"/>
      <c r="C59" s="96"/>
      <c r="D59" s="97"/>
      <c r="E59" s="134"/>
      <c r="F59" s="70"/>
      <c r="G59" s="134"/>
      <c r="H59" s="37"/>
      <c r="I59" s="146"/>
    </row>
    <row r="60" spans="2:15" ht="21.6" customHeight="1" thickBot="1">
      <c r="B60" s="312"/>
      <c r="C60" s="98"/>
      <c r="D60" s="99"/>
      <c r="E60" s="134"/>
      <c r="F60" s="70"/>
      <c r="G60" s="134"/>
      <c r="H60" s="37"/>
      <c r="I60" s="146"/>
    </row>
    <row r="61" spans="2:15" ht="21.6" customHeight="1">
      <c r="B61" s="290" t="s">
        <v>172</v>
      </c>
      <c r="C61" s="291"/>
      <c r="D61" s="291"/>
      <c r="E61" s="12">
        <f>SUM(E58:E60)</f>
        <v>1500000</v>
      </c>
      <c r="F61" s="77"/>
      <c r="G61" s="12">
        <f>SUM(G58:G60)</f>
        <v>1500000</v>
      </c>
      <c r="H61" s="31"/>
      <c r="I61" s="32"/>
    </row>
    <row r="62" spans="2:15" ht="21.6" customHeight="1" thickBot="1">
      <c r="B62" s="292" t="s">
        <v>43</v>
      </c>
      <c r="C62" s="293"/>
      <c r="D62" s="293"/>
      <c r="E62" s="15">
        <f>E61*0.1</f>
        <v>150000</v>
      </c>
      <c r="F62" s="79"/>
      <c r="G62" s="15">
        <f>G61*0.1</f>
        <v>150000</v>
      </c>
      <c r="H62" s="33"/>
      <c r="I62" s="34"/>
    </row>
    <row r="63" spans="2:15" ht="21.6" customHeight="1" thickBot="1">
      <c r="B63" s="303" t="s">
        <v>174</v>
      </c>
      <c r="C63" s="304"/>
      <c r="D63" s="304"/>
      <c r="E63" s="232">
        <f>SUM(E61:E62)</f>
        <v>1650000</v>
      </c>
      <c r="F63" s="233">
        <f>E63-G63</f>
        <v>0</v>
      </c>
      <c r="G63" s="232">
        <f>SUM(G61:G62)</f>
        <v>1650000</v>
      </c>
      <c r="H63" s="234"/>
      <c r="I63" s="235"/>
    </row>
    <row r="64" spans="2:15" ht="21.6" customHeight="1" thickBot="1">
      <c r="N64" s="152"/>
      <c r="O64" s="152"/>
    </row>
    <row r="65" spans="2:15" ht="39" customHeight="1" thickBot="1">
      <c r="B65" s="281" t="s">
        <v>196</v>
      </c>
      <c r="C65" s="282"/>
      <c r="D65" s="282"/>
      <c r="E65" s="282"/>
      <c r="F65" s="282"/>
      <c r="G65" s="282"/>
      <c r="H65" s="282"/>
      <c r="I65" s="309"/>
      <c r="L65" s="153"/>
      <c r="N65" s="152"/>
      <c r="O65" s="152"/>
    </row>
    <row r="66" spans="2:15" ht="21.6" customHeight="1">
      <c r="B66" s="277" t="s">
        <v>165</v>
      </c>
      <c r="C66" s="96" t="s">
        <v>18</v>
      </c>
      <c r="D66" s="97"/>
      <c r="E66" s="134">
        <v>10000</v>
      </c>
      <c r="F66" s="70"/>
      <c r="G66" s="134">
        <v>10000</v>
      </c>
      <c r="H66" s="37"/>
      <c r="I66" s="146"/>
    </row>
    <row r="67" spans="2:15" ht="21.6" customHeight="1">
      <c r="B67" s="307"/>
      <c r="C67" s="98" t="s">
        <v>17</v>
      </c>
      <c r="D67" s="99"/>
      <c r="E67" s="134">
        <v>10000</v>
      </c>
      <c r="F67" s="84"/>
      <c r="G67" s="134">
        <v>10000</v>
      </c>
      <c r="H67" s="37"/>
      <c r="I67" s="146"/>
    </row>
    <row r="68" spans="2:15" ht="21.6" customHeight="1">
      <c r="B68" s="308" t="s">
        <v>36</v>
      </c>
      <c r="C68" s="98" t="s">
        <v>69</v>
      </c>
      <c r="D68" s="99"/>
      <c r="E68" s="148">
        <f>30000*1.1</f>
        <v>33000</v>
      </c>
      <c r="F68" s="84"/>
      <c r="G68" s="148">
        <f>30000*1.1</f>
        <v>33000</v>
      </c>
      <c r="H68" s="37"/>
      <c r="I68" s="35"/>
    </row>
    <row r="69" spans="2:15" ht="21.6" customHeight="1">
      <c r="B69" s="308"/>
      <c r="C69" s="98" t="s">
        <v>68</v>
      </c>
      <c r="D69" s="220" t="s">
        <v>137</v>
      </c>
      <c r="E69" s="148">
        <f>E97*0.02*1.1</f>
        <v>990000.00000000012</v>
      </c>
      <c r="F69" s="84"/>
      <c r="G69" s="148">
        <f>G97*0.02*1.1</f>
        <v>990000.00000000012</v>
      </c>
      <c r="H69" s="37"/>
      <c r="I69" s="35"/>
    </row>
    <row r="70" spans="2:15" ht="21.6" customHeight="1">
      <c r="B70" s="308"/>
      <c r="C70" s="98" t="s">
        <v>70</v>
      </c>
      <c r="D70" s="99"/>
      <c r="E70" s="148">
        <v>20000</v>
      </c>
      <c r="F70" s="84"/>
      <c r="G70" s="148">
        <v>20000</v>
      </c>
      <c r="H70" s="37"/>
      <c r="I70" s="35"/>
    </row>
    <row r="71" spans="2:15" s="40" customFormat="1" ht="21.6" customHeight="1">
      <c r="B71" s="308"/>
      <c r="C71" s="98" t="s">
        <v>41</v>
      </c>
      <c r="D71" s="99"/>
      <c r="E71" s="148">
        <f>55000+E41*E105/12*6+E26*0.3*0.02475/12*4+E26*0.4*0.02475/12*3</f>
        <v>289238.05000000005</v>
      </c>
      <c r="F71" s="84"/>
      <c r="G71" s="148">
        <f>55000+G41*G105/12*6+G26*0.3*0.02475/12*4+G26*0.4*0.02475/12*3</f>
        <v>277259.05000000005</v>
      </c>
      <c r="H71" s="37"/>
      <c r="I71" s="39"/>
    </row>
    <row r="72" spans="2:15" ht="21.6" customHeight="1">
      <c r="B72" s="305" t="s">
        <v>67</v>
      </c>
      <c r="C72" s="96" t="s">
        <v>40</v>
      </c>
      <c r="D72" s="99"/>
      <c r="E72" s="151">
        <f>E41*0.7*0.015+40000</f>
        <v>229000</v>
      </c>
      <c r="F72" s="84"/>
      <c r="G72" s="151">
        <f>G41*0.7*0.015+40000</f>
        <v>229000</v>
      </c>
      <c r="H72" s="37"/>
      <c r="I72" s="146"/>
    </row>
    <row r="73" spans="2:15" ht="21.6" customHeight="1">
      <c r="B73" s="306"/>
      <c r="C73" s="98" t="s">
        <v>19</v>
      </c>
      <c r="D73" s="99" t="s">
        <v>46</v>
      </c>
      <c r="E73" s="151">
        <f>E97*0.004+40000</f>
        <v>220000</v>
      </c>
      <c r="F73" s="84"/>
      <c r="G73" s="151">
        <f>G97*0.004+40000</f>
        <v>220000</v>
      </c>
      <c r="H73" s="37"/>
      <c r="I73" s="146"/>
    </row>
    <row r="74" spans="2:15" ht="21.6" customHeight="1">
      <c r="B74" s="147" t="s">
        <v>72</v>
      </c>
      <c r="C74" s="98" t="s">
        <v>44</v>
      </c>
      <c r="D74" s="99" t="s">
        <v>45</v>
      </c>
      <c r="E74" s="134"/>
      <c r="F74" s="84"/>
      <c r="G74" s="134"/>
      <c r="H74" s="37"/>
      <c r="I74" s="146"/>
    </row>
    <row r="75" spans="2:15" ht="21.6" customHeight="1">
      <c r="B75" s="306" t="s">
        <v>73</v>
      </c>
      <c r="C75" s="98" t="s">
        <v>35</v>
      </c>
      <c r="D75" s="99"/>
      <c r="E75" s="134">
        <v>88000</v>
      </c>
      <c r="F75" s="84"/>
      <c r="G75" s="134">
        <v>88000</v>
      </c>
      <c r="H75" s="37"/>
      <c r="I75" s="146"/>
    </row>
    <row r="76" spans="2:15" ht="21.6" customHeight="1">
      <c r="B76" s="306"/>
      <c r="C76" s="98" t="s">
        <v>71</v>
      </c>
      <c r="D76" s="99"/>
      <c r="E76" s="134">
        <v>60000</v>
      </c>
      <c r="F76" s="84"/>
      <c r="G76" s="134">
        <v>60000</v>
      </c>
      <c r="H76" s="37"/>
      <c r="I76" s="146"/>
    </row>
    <row r="77" spans="2:15" ht="21.6" customHeight="1">
      <c r="B77" s="306"/>
      <c r="C77" s="98" t="s">
        <v>128</v>
      </c>
      <c r="D77" s="99"/>
      <c r="E77" s="134">
        <v>40000</v>
      </c>
      <c r="F77" s="84"/>
      <c r="G77" s="134">
        <v>40000</v>
      </c>
      <c r="H77" s="37"/>
      <c r="I77" s="146"/>
    </row>
    <row r="78" spans="2:15" ht="21.6" customHeight="1">
      <c r="B78" s="308" t="s">
        <v>129</v>
      </c>
      <c r="C78" s="98" t="s">
        <v>38</v>
      </c>
      <c r="D78" s="99"/>
      <c r="E78" s="148"/>
      <c r="F78" s="84"/>
      <c r="G78" s="148"/>
      <c r="H78" s="37"/>
      <c r="I78" s="39"/>
    </row>
    <row r="79" spans="2:15" ht="21.6" customHeight="1">
      <c r="B79" s="308"/>
      <c r="C79" s="98" t="s">
        <v>39</v>
      </c>
      <c r="D79" s="99"/>
      <c r="E79" s="148"/>
      <c r="F79" s="84"/>
      <c r="G79" s="148"/>
      <c r="H79" s="37"/>
      <c r="I79" s="39"/>
    </row>
    <row r="80" spans="2:15" ht="21.6" customHeight="1">
      <c r="B80" s="308" t="s">
        <v>63</v>
      </c>
      <c r="C80" s="98" t="s">
        <v>16</v>
      </c>
      <c r="D80" s="99" t="s">
        <v>138</v>
      </c>
      <c r="E80" s="148">
        <v>120000</v>
      </c>
      <c r="F80" s="84"/>
      <c r="G80" s="148">
        <v>120000</v>
      </c>
      <c r="H80" s="37"/>
      <c r="I80" s="35"/>
    </row>
    <row r="81" spans="2:17" ht="21.6" customHeight="1">
      <c r="B81" s="308"/>
      <c r="C81" s="217" t="s">
        <v>66</v>
      </c>
      <c r="D81" s="99" t="s">
        <v>139</v>
      </c>
      <c r="E81" s="148">
        <v>100000</v>
      </c>
      <c r="F81" s="84"/>
      <c r="G81" s="148">
        <v>100000</v>
      </c>
      <c r="H81" s="37"/>
      <c r="I81" s="35"/>
    </row>
    <row r="82" spans="2:17" ht="21.6" customHeight="1">
      <c r="B82" s="308"/>
      <c r="C82" s="98" t="s">
        <v>148</v>
      </c>
      <c r="D82" s="99" t="s">
        <v>142</v>
      </c>
      <c r="E82" s="148">
        <f>(E89+E90)*0.004</f>
        <v>116996</v>
      </c>
      <c r="F82" s="84"/>
      <c r="G82" s="148">
        <f>(G89+G90)*0.004</f>
        <v>107316</v>
      </c>
      <c r="H82" s="37"/>
      <c r="I82" s="39"/>
    </row>
    <row r="83" spans="2:17" ht="21.6" customHeight="1" thickBot="1">
      <c r="B83" s="209" t="s">
        <v>34</v>
      </c>
      <c r="C83" s="96" t="s">
        <v>119</v>
      </c>
      <c r="D83" s="97"/>
      <c r="E83" s="134" t="s">
        <v>42</v>
      </c>
      <c r="F83" s="84"/>
      <c r="G83" s="134" t="s">
        <v>42</v>
      </c>
      <c r="H83" s="37"/>
      <c r="I83" s="146"/>
    </row>
    <row r="84" spans="2:17" ht="21.6" customHeight="1" thickBot="1">
      <c r="B84" s="303" t="s">
        <v>173</v>
      </c>
      <c r="C84" s="304"/>
      <c r="D84" s="304"/>
      <c r="E84" s="232">
        <f>SUM(E66:E83)</f>
        <v>2326234.0499999998</v>
      </c>
      <c r="F84" s="233">
        <f t="shared" ref="F84" si="1">E84-G84</f>
        <v>21659</v>
      </c>
      <c r="G84" s="232">
        <f>SUM(G66:G83)</f>
        <v>2304575.0499999998</v>
      </c>
      <c r="H84" s="234"/>
      <c r="I84" s="235"/>
    </row>
    <row r="85" spans="2:17" ht="21.6" customHeight="1">
      <c r="E85" s="1"/>
      <c r="F85" s="80"/>
      <c r="G85" s="1"/>
      <c r="H85" s="1"/>
      <c r="I85" s="1"/>
    </row>
    <row r="86" spans="2:17" ht="21.6" customHeight="1" thickBot="1">
      <c r="E86" s="1"/>
      <c r="F86" s="80"/>
      <c r="G86" s="1"/>
      <c r="H86" s="1"/>
      <c r="I86" s="1"/>
    </row>
    <row r="87" spans="2:17" ht="39" customHeight="1" thickBot="1">
      <c r="B87" s="336" t="s">
        <v>27</v>
      </c>
      <c r="C87" s="337"/>
      <c r="D87" s="337"/>
      <c r="E87" s="337"/>
      <c r="F87" s="337"/>
      <c r="G87" s="337"/>
      <c r="H87" s="337"/>
      <c r="I87" s="338"/>
      <c r="L87" s="68"/>
      <c r="M87" s="68"/>
      <c r="N87" s="68"/>
      <c r="O87" s="68"/>
      <c r="P87" s="68"/>
      <c r="Q87" s="68"/>
    </row>
    <row r="88" spans="2:17" ht="21.6" customHeight="1" thickBot="1">
      <c r="B88" s="287" t="s">
        <v>25</v>
      </c>
      <c r="C88" s="288"/>
      <c r="D88" s="288"/>
      <c r="E88" s="4">
        <f>E4</f>
        <v>46122</v>
      </c>
      <c r="F88" s="81" t="str">
        <f>$F$4</f>
        <v>前回からの差額</v>
      </c>
      <c r="G88" s="4">
        <f>G4</f>
        <v>46113</v>
      </c>
      <c r="H88" s="285" t="s">
        <v>24</v>
      </c>
      <c r="I88" s="286"/>
      <c r="K88" s="68"/>
      <c r="L88" s="68"/>
      <c r="M88" s="68"/>
      <c r="N88" s="68"/>
      <c r="O88" s="68"/>
      <c r="P88" s="68"/>
      <c r="Q88" s="68"/>
    </row>
    <row r="89" spans="2:17" ht="30.6" customHeight="1">
      <c r="B89" s="329" t="s">
        <v>30</v>
      </c>
      <c r="C89" s="334" t="s">
        <v>28</v>
      </c>
      <c r="D89" s="335"/>
      <c r="E89" s="41">
        <f>E26</f>
        <v>29139000</v>
      </c>
      <c r="F89" s="84">
        <f t="shared" ref="F89:F94" si="2">E89-G89</f>
        <v>2420000</v>
      </c>
      <c r="G89" s="41">
        <f>G26</f>
        <v>26719000</v>
      </c>
      <c r="H89" s="42"/>
      <c r="I89" s="43"/>
      <c r="K89" s="68"/>
      <c r="L89" s="68"/>
      <c r="M89" s="68"/>
      <c r="N89" s="68"/>
      <c r="O89" s="68"/>
      <c r="P89" s="68"/>
      <c r="Q89" s="68"/>
    </row>
    <row r="90" spans="2:17" ht="30.6" customHeight="1">
      <c r="B90" s="330"/>
      <c r="C90" s="318" t="s">
        <v>120</v>
      </c>
      <c r="D90" s="319"/>
      <c r="E90" s="87">
        <f>E38</f>
        <v>110000</v>
      </c>
      <c r="F90" s="84">
        <f t="shared" ref="F90" si="3">E90-G90</f>
        <v>0</v>
      </c>
      <c r="G90" s="87">
        <f>G38</f>
        <v>110000</v>
      </c>
      <c r="H90" s="212"/>
      <c r="I90" s="213"/>
      <c r="K90" s="68"/>
      <c r="L90" s="68"/>
      <c r="M90" s="68"/>
      <c r="N90" s="68"/>
      <c r="O90" s="68"/>
      <c r="P90" s="68"/>
      <c r="Q90" s="68"/>
    </row>
    <row r="91" spans="2:17" ht="30.6" customHeight="1">
      <c r="B91" s="330"/>
      <c r="C91" s="310" t="s">
        <v>121</v>
      </c>
      <c r="D91" s="311"/>
      <c r="E91" s="44">
        <f>E55</f>
        <v>19253000</v>
      </c>
      <c r="F91" s="84">
        <f t="shared" si="2"/>
        <v>0</v>
      </c>
      <c r="G91" s="44">
        <f>G55</f>
        <v>19253000</v>
      </c>
      <c r="H91" s="45"/>
      <c r="I91" s="213"/>
      <c r="K91" s="68"/>
      <c r="L91" s="68"/>
      <c r="M91" s="68"/>
      <c r="N91" s="68"/>
      <c r="O91" s="68"/>
      <c r="P91" s="68"/>
      <c r="Q91" s="68"/>
    </row>
    <row r="92" spans="2:17" ht="30.6" customHeight="1">
      <c r="B92" s="331"/>
      <c r="C92" s="310" t="s">
        <v>122</v>
      </c>
      <c r="D92" s="311"/>
      <c r="E92" s="46">
        <f>E63</f>
        <v>1650000</v>
      </c>
      <c r="F92" s="84">
        <f t="shared" si="2"/>
        <v>0</v>
      </c>
      <c r="G92" s="46">
        <f>G63</f>
        <v>1650000</v>
      </c>
      <c r="H92" s="45"/>
      <c r="I92" s="213"/>
      <c r="K92" s="68"/>
      <c r="L92" s="68"/>
      <c r="M92" s="68"/>
      <c r="N92" s="68"/>
      <c r="O92" s="68"/>
      <c r="P92" s="68"/>
      <c r="Q92" s="68"/>
    </row>
    <row r="93" spans="2:17" ht="30.6" customHeight="1">
      <c r="B93" s="332"/>
      <c r="C93" s="310" t="s">
        <v>123</v>
      </c>
      <c r="D93" s="311"/>
      <c r="E93" s="46">
        <f>E84</f>
        <v>2326234.0499999998</v>
      </c>
      <c r="F93" s="84">
        <f t="shared" si="2"/>
        <v>21659</v>
      </c>
      <c r="G93" s="46">
        <f>G84</f>
        <v>2304575.0499999998</v>
      </c>
      <c r="H93" s="45"/>
      <c r="I93" s="213"/>
      <c r="K93" s="68"/>
      <c r="L93" s="68"/>
      <c r="M93" s="68"/>
      <c r="N93" s="68"/>
      <c r="O93" s="68"/>
      <c r="P93" s="68"/>
      <c r="Q93" s="68"/>
    </row>
    <row r="94" spans="2:17" ht="30.6" customHeight="1" thickBot="1">
      <c r="B94" s="333"/>
      <c r="C94" s="327" t="s">
        <v>182</v>
      </c>
      <c r="D94" s="328"/>
      <c r="E94" s="236">
        <f>SUM(E89:E93)</f>
        <v>52478234.049999997</v>
      </c>
      <c r="F94" s="237">
        <f t="shared" si="2"/>
        <v>2441659</v>
      </c>
      <c r="G94" s="236">
        <f>SUM(G89:G93)</f>
        <v>50036575.049999997</v>
      </c>
      <c r="H94" s="238"/>
      <c r="I94" s="239"/>
      <c r="K94" s="68"/>
      <c r="L94" s="68"/>
      <c r="M94" s="68"/>
      <c r="N94" s="68"/>
      <c r="O94" s="68"/>
      <c r="P94" s="68"/>
      <c r="Q94" s="68"/>
    </row>
    <row r="95" spans="2:17" ht="10.15" customHeight="1" thickBot="1">
      <c r="B95" s="47"/>
      <c r="C95" s="48"/>
      <c r="D95" s="48"/>
      <c r="E95" s="49"/>
      <c r="F95" s="88"/>
      <c r="G95" s="49"/>
      <c r="H95" s="50"/>
      <c r="I95" s="51"/>
      <c r="K95" s="68"/>
      <c r="L95" s="68"/>
      <c r="M95" s="68"/>
      <c r="N95" s="68"/>
      <c r="O95" s="68"/>
      <c r="P95" s="68"/>
      <c r="Q95" s="68"/>
    </row>
    <row r="96" spans="2:17" ht="30.6" customHeight="1">
      <c r="B96" s="298" t="s">
        <v>29</v>
      </c>
      <c r="C96" s="301" t="s">
        <v>0</v>
      </c>
      <c r="D96" s="302"/>
      <c r="E96" s="52">
        <v>5500000</v>
      </c>
      <c r="F96" s="83">
        <f>E96-G96</f>
        <v>0</v>
      </c>
      <c r="G96" s="52">
        <v>5500000</v>
      </c>
      <c r="H96" s="36"/>
      <c r="I96" s="53"/>
      <c r="K96" s="68"/>
      <c r="L96" s="68"/>
      <c r="M96" s="68"/>
      <c r="N96" s="68"/>
      <c r="O96" s="68"/>
      <c r="P96" s="68"/>
      <c r="Q96" s="68"/>
    </row>
    <row r="97" spans="2:17" ht="30.6" customHeight="1">
      <c r="B97" s="299"/>
      <c r="C97" s="308" t="s">
        <v>6</v>
      </c>
      <c r="D97" s="326"/>
      <c r="E97" s="54">
        <v>45000000</v>
      </c>
      <c r="F97" s="84">
        <f>E97-G97</f>
        <v>0</v>
      </c>
      <c r="G97" s="54">
        <v>45000000</v>
      </c>
      <c r="H97" s="37"/>
      <c r="I97" s="35"/>
      <c r="K97" s="68"/>
      <c r="L97" s="68"/>
      <c r="M97" s="68"/>
      <c r="N97" s="68"/>
      <c r="O97" s="68"/>
      <c r="P97" s="68"/>
      <c r="Q97" s="68"/>
    </row>
    <row r="98" spans="2:17" ht="30.6" hidden="1" customHeight="1">
      <c r="B98" s="299"/>
      <c r="C98" s="316" t="s">
        <v>65</v>
      </c>
      <c r="D98" s="317"/>
      <c r="E98" s="131"/>
      <c r="F98" s="132"/>
      <c r="G98" s="131"/>
      <c r="H98" s="133"/>
      <c r="I98" s="30"/>
      <c r="K98" s="68"/>
      <c r="L98" s="68"/>
      <c r="M98" s="68"/>
      <c r="N98" s="68"/>
      <c r="O98" s="68"/>
      <c r="P98" s="68"/>
      <c r="Q98" s="68"/>
    </row>
    <row r="99" spans="2:17" ht="30" customHeight="1" thickBot="1">
      <c r="B99" s="300"/>
      <c r="C99" s="327" t="s">
        <v>80</v>
      </c>
      <c r="D99" s="328"/>
      <c r="E99" s="236">
        <f>SUM(E96:E98)</f>
        <v>50500000</v>
      </c>
      <c r="F99" s="237">
        <f>E99-G99</f>
        <v>0</v>
      </c>
      <c r="G99" s="236">
        <f>SUM(G96:G98)</f>
        <v>50500000</v>
      </c>
      <c r="H99" s="238"/>
      <c r="I99" s="239"/>
      <c r="K99" s="68"/>
      <c r="L99" s="68"/>
      <c r="M99" s="68"/>
      <c r="N99" s="68"/>
      <c r="O99" s="68"/>
      <c r="P99" s="68"/>
      <c r="Q99" s="68"/>
    </row>
    <row r="100" spans="2:17" ht="10.15" customHeight="1" thickBot="1">
      <c r="B100" s="55"/>
      <c r="C100" s="48"/>
      <c r="D100" s="48"/>
      <c r="E100" s="56"/>
      <c r="F100" s="88"/>
      <c r="G100" s="56"/>
      <c r="H100" s="50"/>
      <c r="I100" s="51"/>
      <c r="K100" s="68"/>
      <c r="L100" s="68"/>
      <c r="M100" s="68"/>
      <c r="N100" s="68"/>
      <c r="O100" s="68"/>
      <c r="P100" s="68"/>
      <c r="Q100" s="68"/>
    </row>
    <row r="101" spans="2:17" ht="30" customHeight="1" thickBot="1">
      <c r="B101" s="63" t="s">
        <v>33</v>
      </c>
      <c r="C101" s="324" t="s">
        <v>124</v>
      </c>
      <c r="D101" s="325"/>
      <c r="E101" s="240">
        <f>E99-E94</f>
        <v>-1978234.049999997</v>
      </c>
      <c r="F101" s="240">
        <f>E101-G101</f>
        <v>-2441659</v>
      </c>
      <c r="G101" s="240">
        <f>G99-G94</f>
        <v>463424.95000000298</v>
      </c>
      <c r="H101" s="241"/>
      <c r="I101" s="242"/>
      <c r="K101" s="68"/>
      <c r="L101" s="68"/>
      <c r="M101" s="68"/>
      <c r="N101" s="68"/>
      <c r="O101" s="68"/>
      <c r="P101" s="68"/>
      <c r="Q101" s="68"/>
    </row>
    <row r="102" spans="2:17" ht="21.6" customHeight="1" thickBot="1">
      <c r="B102" s="57"/>
      <c r="C102" s="58"/>
      <c r="D102" s="58"/>
      <c r="E102" s="59"/>
      <c r="F102" s="89"/>
      <c r="G102" s="59"/>
      <c r="H102" s="1"/>
      <c r="I102" s="60"/>
      <c r="K102" s="68"/>
      <c r="L102" s="68"/>
      <c r="M102" s="68"/>
      <c r="N102" s="68"/>
      <c r="O102" s="68"/>
      <c r="P102" s="68"/>
      <c r="Q102" s="68"/>
    </row>
    <row r="103" spans="2:17" ht="30.6" customHeight="1" thickBot="1">
      <c r="B103" s="313" t="s">
        <v>47</v>
      </c>
      <c r="C103" s="314" t="s">
        <v>12</v>
      </c>
      <c r="D103" s="315"/>
      <c r="E103" s="243">
        <f>-PMT(E105/12,E106*12,E97-E107,0,0)</f>
        <v>127028.56452150855</v>
      </c>
      <c r="F103" s="90">
        <f>E103-G103</f>
        <v>0</v>
      </c>
      <c r="G103" s="243">
        <f>-PMT(G105/12,G106*12,G97-G107,0,0)</f>
        <v>127028.56452150855</v>
      </c>
      <c r="H103" s="266"/>
      <c r="I103" s="267"/>
      <c r="K103" s="68"/>
      <c r="L103" s="68"/>
      <c r="M103" s="68"/>
      <c r="N103" s="68"/>
      <c r="O103" s="68"/>
      <c r="P103" s="68"/>
      <c r="Q103" s="68"/>
    </row>
    <row r="104" spans="2:17" ht="30.6" customHeight="1" thickBot="1">
      <c r="B104" s="313"/>
      <c r="C104" s="322" t="s">
        <v>11</v>
      </c>
      <c r="D104" s="323"/>
      <c r="E104" s="244">
        <f>-PMT(E105/2,E106*2,E107,0,0)</f>
        <v>0</v>
      </c>
      <c r="F104" s="91">
        <f>E104-G104</f>
        <v>0</v>
      </c>
      <c r="G104" s="244">
        <f>-PMT(G105/2,G106*2,G107,0,0)</f>
        <v>0</v>
      </c>
      <c r="H104" s="268"/>
      <c r="I104" s="269"/>
      <c r="K104" s="68"/>
      <c r="L104" s="68"/>
      <c r="M104" s="68"/>
      <c r="N104" s="68"/>
      <c r="O104" s="68"/>
      <c r="P104" s="68"/>
      <c r="Q104" s="68"/>
    </row>
    <row r="105" spans="2:17" ht="30.6" customHeight="1" thickBot="1">
      <c r="B105" s="313" t="s">
        <v>13</v>
      </c>
      <c r="C105" s="320" t="s">
        <v>8</v>
      </c>
      <c r="D105" s="321"/>
      <c r="E105" s="64">
        <v>0.01</v>
      </c>
      <c r="F105" s="85"/>
      <c r="G105" s="64">
        <v>0.01</v>
      </c>
      <c r="H105" s="268"/>
      <c r="I105" s="269"/>
      <c r="K105" s="215"/>
      <c r="L105" s="215"/>
      <c r="M105" s="215"/>
      <c r="N105" s="215"/>
      <c r="O105" s="215"/>
      <c r="P105" s="215"/>
      <c r="Q105" s="215"/>
    </row>
    <row r="106" spans="2:17" ht="30.6" customHeight="1" thickBot="1">
      <c r="B106" s="313"/>
      <c r="C106" s="272" t="s">
        <v>9</v>
      </c>
      <c r="D106" s="273"/>
      <c r="E106" s="65" t="s">
        <v>76</v>
      </c>
      <c r="F106" s="86"/>
      <c r="G106" s="65" t="s">
        <v>76</v>
      </c>
      <c r="H106" s="268"/>
      <c r="I106" s="269"/>
      <c r="K106" s="69"/>
      <c r="L106" s="67"/>
      <c r="M106" s="67"/>
      <c r="N106" s="67"/>
      <c r="O106" s="67"/>
      <c r="P106" s="67"/>
      <c r="Q106" s="67"/>
    </row>
    <row r="107" spans="2:17" ht="30.6" customHeight="1" thickBot="1">
      <c r="B107" s="313"/>
      <c r="C107" s="274" t="s">
        <v>10</v>
      </c>
      <c r="D107" s="275"/>
      <c r="E107" s="66">
        <v>0</v>
      </c>
      <c r="F107" s="92"/>
      <c r="G107" s="66">
        <v>0</v>
      </c>
      <c r="H107" s="270"/>
      <c r="I107" s="271"/>
      <c r="K107" s="216"/>
      <c r="L107" s="216"/>
      <c r="M107" s="216"/>
      <c r="N107" s="216"/>
      <c r="O107" s="216"/>
      <c r="P107" s="216"/>
      <c r="Q107" s="216"/>
    </row>
    <row r="108" spans="2:17" ht="35.450000000000003" customHeight="1">
      <c r="F108" s="93"/>
      <c r="H108" s="40"/>
      <c r="I108" s="40"/>
      <c r="K108" s="214"/>
      <c r="L108" s="214"/>
      <c r="M108" s="214"/>
      <c r="N108" s="214"/>
      <c r="O108" s="214"/>
      <c r="P108" s="214"/>
      <c r="Q108" s="214"/>
    </row>
    <row r="109" spans="2:17">
      <c r="E109" s="1"/>
      <c r="F109" s="1"/>
      <c r="G109" s="1"/>
      <c r="H109" s="61"/>
      <c r="I109" s="61"/>
    </row>
    <row r="110" spans="2:17">
      <c r="E110" s="1"/>
      <c r="F110" s="1"/>
      <c r="G110" s="1"/>
      <c r="H110" s="61"/>
      <c r="I110" s="61"/>
    </row>
    <row r="111" spans="2:17">
      <c r="E111" s="1"/>
      <c r="F111" s="1"/>
      <c r="G111" s="1"/>
      <c r="H111" s="61"/>
      <c r="I111" s="61"/>
    </row>
    <row r="112" spans="2:17">
      <c r="E112" s="1"/>
      <c r="F112" s="1"/>
      <c r="G112" s="1"/>
      <c r="H112" s="61"/>
      <c r="I112" s="61"/>
    </row>
    <row r="113" spans="5:9">
      <c r="E113" s="1"/>
      <c r="F113" s="1"/>
      <c r="G113" s="1"/>
      <c r="H113" s="61"/>
      <c r="I113" s="61"/>
    </row>
    <row r="114" spans="5:9">
      <c r="E114" s="1"/>
      <c r="F114" s="1"/>
      <c r="G114" s="1"/>
      <c r="H114" s="61"/>
      <c r="I114" s="61"/>
    </row>
    <row r="115" spans="5:9">
      <c r="E115" s="1"/>
      <c r="F115" s="1"/>
      <c r="G115" s="1"/>
      <c r="H115" s="61"/>
      <c r="I115" s="61"/>
    </row>
    <row r="116" spans="5:9">
      <c r="E116" s="1"/>
      <c r="F116" s="1"/>
      <c r="G116" s="1"/>
      <c r="H116" s="61"/>
      <c r="I116" s="61"/>
    </row>
    <row r="117" spans="5:9">
      <c r="E117" s="1"/>
      <c r="F117" s="1"/>
      <c r="G117" s="1"/>
      <c r="H117" s="61"/>
      <c r="I117" s="61"/>
    </row>
    <row r="118" spans="5:9">
      <c r="E118" s="1"/>
      <c r="F118" s="1"/>
      <c r="G118" s="1"/>
      <c r="H118" s="61"/>
      <c r="I118" s="61"/>
    </row>
    <row r="119" spans="5:9">
      <c r="E119" s="1"/>
      <c r="F119" s="1"/>
      <c r="G119" s="1"/>
      <c r="H119" s="61"/>
      <c r="I119" s="61"/>
    </row>
    <row r="120" spans="5:9">
      <c r="E120" s="1"/>
      <c r="F120" s="1"/>
      <c r="G120" s="1"/>
      <c r="H120" s="61"/>
      <c r="I120" s="61"/>
    </row>
    <row r="121" spans="5:9">
      <c r="E121" s="1"/>
      <c r="F121" s="1"/>
      <c r="G121" s="1"/>
      <c r="H121" s="61"/>
      <c r="I121" s="61"/>
    </row>
    <row r="122" spans="5:9">
      <c r="E122" s="1"/>
      <c r="F122" s="1"/>
      <c r="G122" s="1"/>
      <c r="H122" s="61"/>
      <c r="I122" s="61"/>
    </row>
    <row r="123" spans="5:9">
      <c r="E123" s="1"/>
      <c r="F123" s="1"/>
      <c r="G123" s="1"/>
      <c r="H123" s="61"/>
      <c r="I123" s="61"/>
    </row>
    <row r="124" spans="5:9">
      <c r="E124" s="1"/>
      <c r="F124" s="1"/>
      <c r="G124" s="1"/>
      <c r="H124" s="61"/>
      <c r="I124" s="61"/>
    </row>
    <row r="125" spans="5:9">
      <c r="E125" s="1"/>
      <c r="F125" s="1"/>
      <c r="G125" s="1"/>
      <c r="H125" s="61"/>
      <c r="I125" s="61"/>
    </row>
    <row r="126" spans="5:9">
      <c r="E126" s="1"/>
      <c r="F126" s="1"/>
      <c r="G126" s="1"/>
      <c r="H126" s="61"/>
      <c r="I126" s="61"/>
    </row>
    <row r="127" spans="5:9">
      <c r="E127" s="1"/>
      <c r="F127" s="1"/>
      <c r="G127" s="1"/>
      <c r="H127" s="61"/>
      <c r="I127" s="61"/>
    </row>
    <row r="128" spans="5:9">
      <c r="E128" s="1"/>
      <c r="F128" s="1"/>
      <c r="G128" s="1"/>
      <c r="H128" s="61"/>
      <c r="I128" s="61"/>
    </row>
    <row r="129" spans="5:9">
      <c r="E129" s="1"/>
      <c r="F129" s="1"/>
      <c r="G129" s="1"/>
      <c r="H129" s="61"/>
      <c r="I129" s="61"/>
    </row>
    <row r="130" spans="5:9">
      <c r="E130" s="1"/>
      <c r="F130" s="1"/>
      <c r="G130" s="1"/>
      <c r="H130" s="61"/>
      <c r="I130" s="61"/>
    </row>
    <row r="131" spans="5:9">
      <c r="E131" s="1"/>
      <c r="F131" s="1"/>
      <c r="G131" s="1"/>
      <c r="H131" s="61"/>
      <c r="I131" s="61"/>
    </row>
    <row r="132" spans="5:9">
      <c r="E132" s="1"/>
      <c r="F132" s="1"/>
      <c r="G132" s="1"/>
      <c r="H132" s="61"/>
      <c r="I132" s="61"/>
    </row>
    <row r="133" spans="5:9">
      <c r="E133" s="1"/>
      <c r="F133" s="1"/>
      <c r="G133" s="1"/>
      <c r="H133" s="61"/>
      <c r="I133" s="61"/>
    </row>
    <row r="134" spans="5:9">
      <c r="E134" s="1"/>
      <c r="F134" s="1"/>
      <c r="G134" s="1"/>
      <c r="H134" s="61"/>
      <c r="I134" s="61"/>
    </row>
    <row r="135" spans="5:9">
      <c r="E135" s="1"/>
      <c r="F135" s="1"/>
      <c r="G135" s="1"/>
      <c r="H135" s="61"/>
      <c r="I135" s="61"/>
    </row>
    <row r="136" spans="5:9">
      <c r="E136" s="1"/>
      <c r="F136" s="1"/>
      <c r="G136" s="1"/>
      <c r="H136" s="61"/>
      <c r="I136" s="61"/>
    </row>
    <row r="137" spans="5:9">
      <c r="E137" s="1"/>
      <c r="F137" s="1"/>
      <c r="G137" s="1"/>
      <c r="H137" s="61"/>
      <c r="I137" s="61"/>
    </row>
    <row r="138" spans="5:9">
      <c r="E138" s="1"/>
      <c r="F138" s="1"/>
      <c r="G138" s="1"/>
      <c r="H138" s="61"/>
      <c r="I138" s="61"/>
    </row>
    <row r="139" spans="5:9">
      <c r="E139" s="1"/>
      <c r="F139" s="1"/>
      <c r="G139" s="1"/>
      <c r="H139" s="61"/>
      <c r="I139" s="61"/>
    </row>
    <row r="140" spans="5:9">
      <c r="E140" s="1"/>
      <c r="F140" s="1"/>
      <c r="G140" s="1"/>
      <c r="H140" s="61"/>
      <c r="I140" s="61"/>
    </row>
    <row r="141" spans="5:9">
      <c r="E141" s="1"/>
      <c r="F141" s="1"/>
      <c r="G141" s="1"/>
      <c r="H141" s="61"/>
      <c r="I141" s="61"/>
    </row>
    <row r="142" spans="5:9">
      <c r="E142" s="1"/>
      <c r="F142" s="1"/>
      <c r="G142" s="1"/>
      <c r="H142" s="61"/>
      <c r="I142" s="61"/>
    </row>
    <row r="143" spans="5:9">
      <c r="E143" s="1"/>
      <c r="F143" s="1"/>
      <c r="G143" s="1"/>
      <c r="H143" s="61"/>
      <c r="I143" s="61"/>
    </row>
    <row r="144" spans="5:9">
      <c r="E144" s="1"/>
      <c r="F144" s="1"/>
      <c r="G144" s="1"/>
      <c r="H144" s="61"/>
      <c r="I144" s="61"/>
    </row>
    <row r="145" spans="5:9">
      <c r="E145" s="1"/>
      <c r="F145" s="1"/>
      <c r="G145" s="1"/>
      <c r="H145" s="61"/>
      <c r="I145" s="61"/>
    </row>
    <row r="146" spans="5:9">
      <c r="E146" s="1"/>
      <c r="F146" s="1"/>
      <c r="G146" s="1"/>
      <c r="H146" s="61"/>
      <c r="I146" s="61"/>
    </row>
    <row r="147" spans="5:9">
      <c r="E147" s="1"/>
      <c r="F147" s="1"/>
      <c r="G147" s="1"/>
      <c r="H147" s="61"/>
      <c r="I147" s="61"/>
    </row>
    <row r="148" spans="5:9">
      <c r="E148" s="1"/>
      <c r="F148" s="1"/>
      <c r="G148" s="1"/>
      <c r="H148" s="61"/>
      <c r="I148" s="61"/>
    </row>
    <row r="149" spans="5:9">
      <c r="E149" s="1"/>
      <c r="F149" s="1"/>
      <c r="G149" s="1"/>
      <c r="H149" s="61"/>
      <c r="I149" s="61"/>
    </row>
    <row r="150" spans="5:9">
      <c r="E150" s="1"/>
      <c r="F150" s="1"/>
      <c r="G150" s="1"/>
      <c r="H150" s="61"/>
      <c r="I150" s="61"/>
    </row>
    <row r="151" spans="5:9">
      <c r="E151" s="1"/>
      <c r="F151" s="1"/>
      <c r="G151" s="1"/>
      <c r="H151" s="61"/>
      <c r="I151" s="61"/>
    </row>
    <row r="152" spans="5:9">
      <c r="E152" s="1"/>
      <c r="F152" s="1"/>
      <c r="G152" s="1"/>
      <c r="H152" s="61"/>
      <c r="I152" s="61"/>
    </row>
    <row r="153" spans="5:9">
      <c r="E153" s="1"/>
      <c r="F153" s="1"/>
      <c r="G153" s="1"/>
      <c r="H153" s="61"/>
      <c r="I153" s="61"/>
    </row>
    <row r="154" spans="5:9">
      <c r="E154" s="1"/>
      <c r="F154" s="1"/>
      <c r="G154" s="1"/>
      <c r="H154" s="61"/>
      <c r="I154" s="61"/>
    </row>
    <row r="155" spans="5:9">
      <c r="E155" s="1"/>
      <c r="F155" s="1"/>
      <c r="G155" s="1"/>
      <c r="H155" s="61"/>
      <c r="I155" s="61"/>
    </row>
    <row r="156" spans="5:9">
      <c r="E156" s="1"/>
      <c r="F156" s="1"/>
      <c r="G156" s="1"/>
      <c r="H156" s="61"/>
      <c r="I156" s="61"/>
    </row>
    <row r="157" spans="5:9">
      <c r="E157" s="1"/>
      <c r="F157" s="1"/>
      <c r="G157" s="1"/>
      <c r="H157" s="61"/>
      <c r="I157" s="61"/>
    </row>
    <row r="158" spans="5:9">
      <c r="E158" s="1"/>
      <c r="F158" s="1"/>
      <c r="G158" s="1"/>
      <c r="H158" s="61"/>
      <c r="I158" s="61"/>
    </row>
    <row r="159" spans="5:9">
      <c r="E159" s="1"/>
      <c r="F159" s="1"/>
      <c r="G159" s="1"/>
      <c r="H159" s="61"/>
      <c r="I159" s="61"/>
    </row>
    <row r="160" spans="5:9">
      <c r="E160" s="1"/>
      <c r="F160" s="1"/>
      <c r="G160" s="1"/>
      <c r="H160" s="61"/>
      <c r="I160" s="61"/>
    </row>
    <row r="161" spans="5:9">
      <c r="E161" s="1"/>
      <c r="F161" s="1"/>
      <c r="G161" s="1"/>
      <c r="H161" s="61"/>
      <c r="I161" s="61"/>
    </row>
    <row r="162" spans="5:9">
      <c r="E162" s="1"/>
      <c r="F162" s="1"/>
      <c r="G162" s="1"/>
      <c r="H162" s="61"/>
      <c r="I162" s="61"/>
    </row>
    <row r="163" spans="5:9">
      <c r="E163" s="1"/>
      <c r="F163" s="1"/>
      <c r="G163" s="1"/>
      <c r="H163" s="61"/>
      <c r="I163" s="61"/>
    </row>
    <row r="164" spans="5:9">
      <c r="E164" s="1"/>
      <c r="F164" s="1"/>
      <c r="G164" s="1"/>
      <c r="H164" s="61"/>
      <c r="I164" s="61"/>
    </row>
    <row r="165" spans="5:9">
      <c r="E165" s="1"/>
      <c r="F165" s="1"/>
      <c r="G165" s="1"/>
      <c r="H165" s="61"/>
      <c r="I165" s="61"/>
    </row>
    <row r="166" spans="5:9">
      <c r="E166" s="1"/>
      <c r="F166" s="1"/>
      <c r="G166" s="1"/>
      <c r="H166" s="61"/>
      <c r="I166" s="61"/>
    </row>
    <row r="167" spans="5:9">
      <c r="E167" s="1"/>
      <c r="F167" s="1"/>
      <c r="G167" s="1"/>
      <c r="H167" s="61"/>
      <c r="I167" s="61"/>
    </row>
    <row r="168" spans="5:9">
      <c r="E168" s="1"/>
      <c r="F168" s="1"/>
      <c r="G168" s="1"/>
      <c r="H168" s="61"/>
      <c r="I168" s="61"/>
    </row>
    <row r="169" spans="5:9">
      <c r="E169" s="1"/>
      <c r="F169" s="1"/>
      <c r="G169" s="1"/>
      <c r="H169" s="61"/>
      <c r="I169" s="61"/>
    </row>
    <row r="170" spans="5:9">
      <c r="E170" s="1"/>
      <c r="F170" s="1"/>
      <c r="G170" s="1"/>
      <c r="H170" s="61"/>
      <c r="I170" s="61"/>
    </row>
    <row r="171" spans="5:9">
      <c r="E171" s="1"/>
      <c r="F171" s="1"/>
      <c r="G171" s="1"/>
      <c r="H171" s="61"/>
      <c r="I171" s="61"/>
    </row>
    <row r="172" spans="5:9">
      <c r="E172" s="1"/>
      <c r="F172" s="1"/>
      <c r="G172" s="1"/>
      <c r="H172" s="61"/>
      <c r="I172" s="61"/>
    </row>
    <row r="173" spans="5:9">
      <c r="E173" s="1"/>
      <c r="F173" s="1"/>
      <c r="G173" s="1"/>
      <c r="H173" s="61"/>
      <c r="I173" s="61"/>
    </row>
    <row r="174" spans="5:9">
      <c r="E174" s="1"/>
      <c r="F174" s="1"/>
      <c r="G174" s="1"/>
      <c r="H174" s="61"/>
      <c r="I174" s="61"/>
    </row>
    <row r="175" spans="5:9">
      <c r="E175" s="1"/>
      <c r="F175" s="1"/>
      <c r="G175" s="1"/>
      <c r="H175" s="61"/>
      <c r="I175" s="61"/>
    </row>
    <row r="176" spans="5:9">
      <c r="E176" s="1"/>
      <c r="F176" s="1"/>
      <c r="G176" s="1"/>
      <c r="H176" s="61"/>
      <c r="I176" s="61"/>
    </row>
    <row r="177" spans="5:9">
      <c r="E177" s="1"/>
      <c r="F177" s="1"/>
      <c r="G177" s="1"/>
      <c r="H177" s="61"/>
      <c r="I177" s="61"/>
    </row>
    <row r="178" spans="5:9">
      <c r="E178" s="1"/>
      <c r="F178" s="1"/>
      <c r="G178" s="1"/>
      <c r="H178" s="61"/>
      <c r="I178" s="61"/>
    </row>
    <row r="179" spans="5:9">
      <c r="E179" s="1"/>
      <c r="F179" s="1"/>
      <c r="G179" s="1"/>
      <c r="H179" s="61"/>
      <c r="I179" s="61"/>
    </row>
    <row r="180" spans="5:9">
      <c r="E180" s="1"/>
      <c r="F180" s="1"/>
      <c r="G180" s="1"/>
      <c r="H180" s="61"/>
      <c r="I180" s="61"/>
    </row>
    <row r="181" spans="5:9">
      <c r="E181" s="1"/>
      <c r="F181" s="1"/>
      <c r="G181" s="1"/>
      <c r="H181" s="61"/>
      <c r="I181" s="61"/>
    </row>
    <row r="182" spans="5:9">
      <c r="E182" s="1"/>
      <c r="F182" s="1"/>
      <c r="G182" s="1"/>
      <c r="H182" s="61"/>
      <c r="I182" s="61"/>
    </row>
    <row r="183" spans="5:9">
      <c r="E183" s="1"/>
      <c r="F183" s="1"/>
      <c r="G183" s="1"/>
      <c r="H183" s="61"/>
      <c r="I183" s="61"/>
    </row>
    <row r="184" spans="5:9">
      <c r="E184" s="1"/>
      <c r="F184" s="1"/>
      <c r="G184" s="1"/>
      <c r="H184" s="61"/>
      <c r="I184" s="61"/>
    </row>
    <row r="185" spans="5:9">
      <c r="E185" s="1"/>
      <c r="F185" s="1"/>
      <c r="G185" s="1"/>
      <c r="H185" s="61"/>
      <c r="I185" s="61"/>
    </row>
    <row r="186" spans="5:9">
      <c r="E186" s="1"/>
      <c r="F186" s="1"/>
      <c r="G186" s="1"/>
      <c r="H186" s="61"/>
      <c r="I186" s="61"/>
    </row>
    <row r="187" spans="5:9">
      <c r="E187" s="1"/>
      <c r="F187" s="1"/>
      <c r="G187" s="1"/>
      <c r="H187" s="61"/>
      <c r="I187" s="61"/>
    </row>
    <row r="188" spans="5:9">
      <c r="E188" s="1"/>
      <c r="F188" s="1"/>
      <c r="G188" s="1"/>
      <c r="H188" s="61"/>
      <c r="I188" s="61"/>
    </row>
    <row r="189" spans="5:9">
      <c r="E189" s="1"/>
      <c r="F189" s="1"/>
      <c r="G189" s="1"/>
      <c r="H189" s="61"/>
      <c r="I189" s="61"/>
    </row>
    <row r="190" spans="5:9">
      <c r="E190" s="1"/>
      <c r="F190" s="1"/>
      <c r="G190" s="1"/>
      <c r="H190" s="61"/>
      <c r="I190" s="61"/>
    </row>
    <row r="191" spans="5:9">
      <c r="E191" s="1"/>
      <c r="F191" s="1"/>
      <c r="G191" s="1"/>
      <c r="H191" s="61"/>
      <c r="I191" s="61"/>
    </row>
    <row r="192" spans="5:9">
      <c r="E192" s="1"/>
      <c r="F192" s="1"/>
      <c r="G192" s="1"/>
      <c r="H192" s="61"/>
      <c r="I192" s="61"/>
    </row>
    <row r="193" spans="5:9">
      <c r="E193" s="1"/>
      <c r="F193" s="1"/>
      <c r="G193" s="1"/>
      <c r="H193" s="61"/>
      <c r="I193" s="61"/>
    </row>
    <row r="194" spans="5:9">
      <c r="E194" s="1"/>
      <c r="F194" s="1"/>
      <c r="G194" s="1"/>
      <c r="H194" s="61"/>
      <c r="I194" s="61"/>
    </row>
    <row r="195" spans="5:9">
      <c r="E195" s="1"/>
      <c r="F195" s="1"/>
      <c r="G195" s="1"/>
      <c r="H195" s="61"/>
      <c r="I195" s="61"/>
    </row>
    <row r="196" spans="5:9">
      <c r="E196" s="1"/>
      <c r="F196" s="1"/>
      <c r="G196" s="1"/>
      <c r="H196" s="61"/>
      <c r="I196" s="61"/>
    </row>
    <row r="197" spans="5:9">
      <c r="E197" s="1"/>
      <c r="F197" s="1"/>
      <c r="G197" s="1"/>
      <c r="H197" s="61"/>
      <c r="I197" s="61"/>
    </row>
    <row r="198" spans="5:9">
      <c r="E198" s="1"/>
      <c r="F198" s="1"/>
      <c r="G198" s="1"/>
      <c r="H198" s="61"/>
      <c r="I198" s="61"/>
    </row>
    <row r="199" spans="5:9">
      <c r="E199" s="1"/>
      <c r="F199" s="1"/>
      <c r="G199" s="1"/>
      <c r="H199" s="61"/>
      <c r="I199" s="61"/>
    </row>
    <row r="200" spans="5:9">
      <c r="E200" s="1"/>
      <c r="F200" s="1"/>
      <c r="G200" s="1"/>
      <c r="H200" s="61"/>
      <c r="I200" s="61"/>
    </row>
    <row r="201" spans="5:9">
      <c r="E201" s="1"/>
      <c r="F201" s="1"/>
      <c r="G201" s="1"/>
      <c r="H201" s="61"/>
      <c r="I201" s="61"/>
    </row>
    <row r="202" spans="5:9">
      <c r="E202" s="1"/>
      <c r="F202" s="1"/>
      <c r="G202" s="1"/>
      <c r="H202" s="61"/>
      <c r="I202" s="61"/>
    </row>
    <row r="203" spans="5:9">
      <c r="E203" s="1"/>
      <c r="F203" s="1"/>
      <c r="G203" s="1"/>
      <c r="H203" s="61"/>
      <c r="I203" s="61"/>
    </row>
    <row r="204" spans="5:9">
      <c r="E204" s="1"/>
      <c r="F204" s="1"/>
      <c r="G204" s="1"/>
      <c r="H204" s="61"/>
      <c r="I204" s="61"/>
    </row>
    <row r="205" spans="5:9">
      <c r="E205" s="1"/>
      <c r="F205" s="1"/>
      <c r="G205" s="1"/>
      <c r="H205" s="61"/>
      <c r="I205" s="61"/>
    </row>
    <row r="206" spans="5:9">
      <c r="E206" s="1"/>
      <c r="F206" s="1"/>
      <c r="G206" s="1"/>
      <c r="H206" s="61"/>
      <c r="I206" s="61"/>
    </row>
    <row r="207" spans="5:9">
      <c r="E207" s="1"/>
      <c r="F207" s="1"/>
      <c r="G207" s="1"/>
      <c r="H207" s="61"/>
      <c r="I207" s="61"/>
    </row>
    <row r="208" spans="5:9">
      <c r="E208" s="1"/>
      <c r="F208" s="1"/>
      <c r="G208" s="1"/>
      <c r="H208" s="61"/>
      <c r="I208" s="61"/>
    </row>
    <row r="209" spans="5:9">
      <c r="E209" s="1"/>
      <c r="F209" s="1"/>
      <c r="G209" s="1"/>
      <c r="H209" s="61"/>
      <c r="I209" s="61"/>
    </row>
    <row r="210" spans="5:9">
      <c r="E210" s="1"/>
      <c r="F210" s="1"/>
      <c r="G210" s="1"/>
      <c r="H210" s="61"/>
      <c r="I210" s="61"/>
    </row>
    <row r="211" spans="5:9">
      <c r="E211" s="1"/>
      <c r="F211" s="1"/>
      <c r="G211" s="1"/>
      <c r="H211" s="61"/>
      <c r="I211" s="61"/>
    </row>
    <row r="212" spans="5:9">
      <c r="E212" s="1"/>
      <c r="F212" s="1"/>
      <c r="G212" s="1"/>
      <c r="H212" s="61"/>
      <c r="I212" s="61"/>
    </row>
    <row r="213" spans="5:9">
      <c r="E213" s="1"/>
      <c r="F213" s="1"/>
      <c r="G213" s="1"/>
      <c r="H213" s="61"/>
      <c r="I213" s="61"/>
    </row>
    <row r="214" spans="5:9">
      <c r="E214" s="1"/>
      <c r="F214" s="1"/>
      <c r="G214" s="1"/>
      <c r="H214" s="61"/>
      <c r="I214" s="61"/>
    </row>
    <row r="215" spans="5:9">
      <c r="E215" s="1"/>
      <c r="F215" s="1"/>
      <c r="G215" s="1"/>
      <c r="H215" s="61"/>
      <c r="I215" s="61"/>
    </row>
    <row r="216" spans="5:9">
      <c r="E216" s="1"/>
      <c r="F216" s="1"/>
      <c r="G216" s="1"/>
      <c r="H216" s="61"/>
      <c r="I216" s="61"/>
    </row>
    <row r="217" spans="5:9">
      <c r="E217" s="1"/>
      <c r="F217" s="1"/>
      <c r="G217" s="1"/>
      <c r="H217" s="61"/>
      <c r="I217" s="61"/>
    </row>
    <row r="218" spans="5:9">
      <c r="E218" s="1"/>
      <c r="F218" s="1"/>
      <c r="G218" s="1"/>
      <c r="H218" s="61"/>
      <c r="I218" s="61"/>
    </row>
    <row r="219" spans="5:9">
      <c r="E219" s="1"/>
      <c r="F219" s="1"/>
      <c r="G219" s="1"/>
      <c r="H219" s="61"/>
      <c r="I219" s="61"/>
    </row>
    <row r="220" spans="5:9">
      <c r="E220" s="1"/>
      <c r="F220" s="1"/>
      <c r="G220" s="1"/>
      <c r="H220" s="61"/>
      <c r="I220" s="61"/>
    </row>
    <row r="221" spans="5:9">
      <c r="E221" s="1"/>
      <c r="F221" s="1"/>
      <c r="G221" s="1"/>
      <c r="H221" s="61"/>
      <c r="I221" s="61"/>
    </row>
    <row r="222" spans="5:9">
      <c r="E222" s="1"/>
      <c r="F222" s="1"/>
      <c r="G222" s="1"/>
      <c r="H222" s="61"/>
      <c r="I222" s="61"/>
    </row>
    <row r="223" spans="5:9">
      <c r="E223" s="1"/>
      <c r="F223" s="1"/>
      <c r="G223" s="1"/>
      <c r="H223" s="61"/>
      <c r="I223" s="61"/>
    </row>
    <row r="224" spans="5:9">
      <c r="E224" s="1"/>
      <c r="F224" s="1"/>
      <c r="G224" s="1"/>
      <c r="H224" s="61"/>
      <c r="I224" s="61"/>
    </row>
    <row r="225" spans="5:9">
      <c r="E225" s="1"/>
      <c r="F225" s="1"/>
      <c r="G225" s="1"/>
      <c r="H225" s="61"/>
      <c r="I225" s="61"/>
    </row>
    <row r="226" spans="5:9">
      <c r="E226" s="1"/>
      <c r="F226" s="1"/>
      <c r="G226" s="1"/>
      <c r="H226" s="61"/>
      <c r="I226" s="61"/>
    </row>
    <row r="227" spans="5:9">
      <c r="E227" s="1"/>
      <c r="F227" s="1"/>
      <c r="G227" s="1"/>
      <c r="H227" s="61"/>
      <c r="I227" s="61"/>
    </row>
    <row r="228" spans="5:9">
      <c r="E228" s="1"/>
      <c r="F228" s="1"/>
      <c r="G228" s="1"/>
      <c r="H228" s="61"/>
      <c r="I228" s="61"/>
    </row>
    <row r="229" spans="5:9">
      <c r="E229" s="1"/>
      <c r="F229" s="1"/>
      <c r="G229" s="1"/>
      <c r="H229" s="61"/>
      <c r="I229" s="61"/>
    </row>
    <row r="230" spans="5:9">
      <c r="E230" s="1"/>
      <c r="F230" s="1"/>
      <c r="G230" s="1"/>
      <c r="H230" s="61"/>
      <c r="I230" s="61"/>
    </row>
    <row r="231" spans="5:9">
      <c r="E231" s="1"/>
      <c r="F231" s="1"/>
      <c r="G231" s="1"/>
      <c r="H231" s="61"/>
      <c r="I231" s="61"/>
    </row>
    <row r="232" spans="5:9">
      <c r="E232" s="1"/>
      <c r="F232" s="1"/>
      <c r="G232" s="1"/>
      <c r="H232" s="61"/>
      <c r="I232" s="61"/>
    </row>
    <row r="233" spans="5:9">
      <c r="E233" s="1"/>
      <c r="F233" s="1"/>
      <c r="G233" s="1"/>
      <c r="H233" s="61"/>
      <c r="I233" s="61"/>
    </row>
    <row r="234" spans="5:9">
      <c r="E234" s="1"/>
      <c r="F234" s="1"/>
      <c r="G234" s="1"/>
      <c r="H234" s="61"/>
      <c r="I234" s="61"/>
    </row>
    <row r="235" spans="5:9">
      <c r="E235" s="1"/>
      <c r="F235" s="1"/>
      <c r="G235" s="1"/>
      <c r="H235" s="61"/>
      <c r="I235" s="61"/>
    </row>
    <row r="236" spans="5:9">
      <c r="E236" s="1"/>
      <c r="F236" s="1"/>
      <c r="G236" s="1"/>
      <c r="H236" s="61"/>
      <c r="I236" s="61"/>
    </row>
    <row r="237" spans="5:9">
      <c r="E237" s="1"/>
      <c r="F237" s="1"/>
      <c r="G237" s="1"/>
      <c r="H237" s="61"/>
      <c r="I237" s="61"/>
    </row>
    <row r="238" spans="5:9">
      <c r="E238" s="1"/>
      <c r="F238" s="1"/>
      <c r="G238" s="1"/>
      <c r="H238" s="61"/>
      <c r="I238" s="61"/>
    </row>
    <row r="239" spans="5:9">
      <c r="E239" s="1"/>
      <c r="F239" s="1"/>
      <c r="G239" s="1"/>
      <c r="H239" s="61"/>
      <c r="I239" s="61"/>
    </row>
    <row r="240" spans="5:9">
      <c r="E240" s="1"/>
      <c r="F240" s="1"/>
      <c r="G240" s="1"/>
      <c r="H240" s="61"/>
      <c r="I240" s="61"/>
    </row>
    <row r="241" spans="5:9">
      <c r="E241" s="1"/>
      <c r="F241" s="1"/>
      <c r="G241" s="1"/>
      <c r="H241" s="61"/>
      <c r="I241" s="61"/>
    </row>
    <row r="242" spans="5:9">
      <c r="E242" s="1"/>
      <c r="F242" s="1"/>
      <c r="G242" s="1"/>
      <c r="H242" s="61"/>
      <c r="I242" s="61"/>
    </row>
    <row r="243" spans="5:9">
      <c r="E243" s="1"/>
      <c r="F243" s="1"/>
      <c r="G243" s="1"/>
      <c r="H243" s="61"/>
      <c r="I243" s="61"/>
    </row>
    <row r="244" spans="5:9">
      <c r="E244" s="1"/>
      <c r="F244" s="1"/>
      <c r="G244" s="1"/>
      <c r="H244" s="61"/>
      <c r="I244" s="61"/>
    </row>
    <row r="245" spans="5:9">
      <c r="E245" s="1"/>
      <c r="F245" s="1"/>
      <c r="G245" s="1"/>
      <c r="H245" s="61"/>
      <c r="I245" s="61"/>
    </row>
    <row r="246" spans="5:9">
      <c r="E246" s="1"/>
      <c r="F246" s="1"/>
      <c r="G246" s="1"/>
      <c r="H246" s="61"/>
      <c r="I246" s="61"/>
    </row>
    <row r="247" spans="5:9">
      <c r="E247" s="1"/>
      <c r="F247" s="1"/>
      <c r="G247" s="1"/>
      <c r="H247" s="61"/>
      <c r="I247" s="61"/>
    </row>
    <row r="248" spans="5:9">
      <c r="E248" s="1"/>
      <c r="F248" s="1"/>
      <c r="G248" s="1"/>
      <c r="H248" s="61"/>
      <c r="I248" s="61"/>
    </row>
    <row r="249" spans="5:9">
      <c r="E249" s="1"/>
      <c r="F249" s="1"/>
      <c r="G249" s="1"/>
      <c r="H249" s="61"/>
      <c r="I249" s="61"/>
    </row>
    <row r="250" spans="5:9">
      <c r="E250" s="1"/>
      <c r="F250" s="1"/>
      <c r="G250" s="1"/>
      <c r="H250" s="61"/>
      <c r="I250" s="61"/>
    </row>
    <row r="251" spans="5:9">
      <c r="E251" s="1"/>
      <c r="F251" s="1"/>
      <c r="G251" s="1"/>
      <c r="H251" s="61"/>
      <c r="I251" s="61"/>
    </row>
    <row r="252" spans="5:9">
      <c r="E252" s="1"/>
      <c r="F252" s="1"/>
      <c r="G252" s="1"/>
      <c r="H252" s="61"/>
      <c r="I252" s="61"/>
    </row>
    <row r="253" spans="5:9">
      <c r="E253" s="1"/>
      <c r="F253" s="1"/>
      <c r="G253" s="1"/>
      <c r="H253" s="61"/>
      <c r="I253" s="61"/>
    </row>
    <row r="254" spans="5:9">
      <c r="E254" s="1"/>
      <c r="F254" s="1"/>
      <c r="G254" s="1"/>
      <c r="H254" s="61"/>
      <c r="I254" s="61"/>
    </row>
    <row r="255" spans="5:9">
      <c r="E255" s="1"/>
      <c r="F255" s="1"/>
      <c r="G255" s="1"/>
      <c r="H255" s="61"/>
      <c r="I255" s="61"/>
    </row>
    <row r="256" spans="5:9">
      <c r="E256" s="1"/>
      <c r="F256" s="1"/>
      <c r="G256" s="1"/>
      <c r="H256" s="61"/>
      <c r="I256" s="61"/>
    </row>
    <row r="257" spans="5:9">
      <c r="E257" s="1"/>
      <c r="F257" s="1"/>
      <c r="G257" s="1"/>
      <c r="H257" s="61"/>
      <c r="I257" s="61"/>
    </row>
    <row r="258" spans="5:9">
      <c r="E258" s="1"/>
      <c r="F258" s="1"/>
      <c r="G258" s="1"/>
      <c r="H258" s="61"/>
      <c r="I258" s="61"/>
    </row>
    <row r="259" spans="5:9">
      <c r="E259" s="1"/>
      <c r="F259" s="1"/>
      <c r="G259" s="1"/>
      <c r="H259" s="61"/>
      <c r="I259" s="61"/>
    </row>
    <row r="260" spans="5:9">
      <c r="E260" s="1"/>
      <c r="F260" s="1"/>
      <c r="G260" s="1"/>
      <c r="H260" s="61"/>
      <c r="I260" s="61"/>
    </row>
    <row r="261" spans="5:9">
      <c r="E261" s="1"/>
      <c r="F261" s="1"/>
      <c r="G261" s="1"/>
      <c r="H261" s="61"/>
      <c r="I261" s="61"/>
    </row>
    <row r="262" spans="5:9">
      <c r="E262" s="1"/>
      <c r="F262" s="1"/>
      <c r="G262" s="1"/>
      <c r="H262" s="61"/>
      <c r="I262" s="61"/>
    </row>
    <row r="263" spans="5:9">
      <c r="E263" s="1"/>
      <c r="F263" s="1"/>
      <c r="G263" s="1"/>
      <c r="H263" s="61"/>
      <c r="I263" s="61"/>
    </row>
    <row r="264" spans="5:9">
      <c r="E264" s="1"/>
      <c r="F264" s="1"/>
      <c r="G264" s="1"/>
      <c r="H264" s="61"/>
      <c r="I264" s="61"/>
    </row>
    <row r="265" spans="5:9">
      <c r="E265" s="1"/>
      <c r="F265" s="1"/>
      <c r="G265" s="1"/>
      <c r="H265" s="61"/>
      <c r="I265" s="61"/>
    </row>
    <row r="266" spans="5:9">
      <c r="E266" s="1"/>
      <c r="F266" s="1"/>
      <c r="G266" s="1"/>
      <c r="H266" s="61"/>
      <c r="I266" s="61"/>
    </row>
    <row r="267" spans="5:9">
      <c r="E267" s="1"/>
      <c r="F267" s="1"/>
      <c r="G267" s="1"/>
      <c r="H267" s="61"/>
      <c r="I267" s="61"/>
    </row>
    <row r="268" spans="5:9">
      <c r="E268" s="1"/>
      <c r="F268" s="1"/>
      <c r="G268" s="1"/>
      <c r="H268" s="61"/>
      <c r="I268" s="61"/>
    </row>
    <row r="269" spans="5:9">
      <c r="E269" s="1"/>
      <c r="F269" s="1"/>
      <c r="G269" s="1"/>
      <c r="H269" s="61"/>
      <c r="I269" s="61"/>
    </row>
    <row r="270" spans="5:9">
      <c r="E270" s="1"/>
      <c r="F270" s="1"/>
      <c r="G270" s="1"/>
      <c r="H270" s="61"/>
      <c r="I270" s="61"/>
    </row>
    <row r="271" spans="5:9">
      <c r="E271" s="1"/>
      <c r="F271" s="1"/>
      <c r="G271" s="1"/>
      <c r="H271" s="61"/>
      <c r="I271" s="61"/>
    </row>
    <row r="272" spans="5:9">
      <c r="E272" s="1"/>
      <c r="F272" s="1"/>
      <c r="G272" s="1"/>
      <c r="H272" s="61"/>
      <c r="I272" s="61"/>
    </row>
  </sheetData>
  <mergeCells count="63">
    <mergeCell ref="B84:D84"/>
    <mergeCell ref="B87:I87"/>
    <mergeCell ref="H88:I88"/>
    <mergeCell ref="C10:D10"/>
    <mergeCell ref="C20:D20"/>
    <mergeCell ref="B63:D63"/>
    <mergeCell ref="B62:D62"/>
    <mergeCell ref="H11:I19"/>
    <mergeCell ref="B43:D43"/>
    <mergeCell ref="B44:B45"/>
    <mergeCell ref="B46:B52"/>
    <mergeCell ref="B61:D61"/>
    <mergeCell ref="B53:D53"/>
    <mergeCell ref="B54:D54"/>
    <mergeCell ref="B36:D36"/>
    <mergeCell ref="B105:B107"/>
    <mergeCell ref="C103:D103"/>
    <mergeCell ref="B103:B104"/>
    <mergeCell ref="B80:B82"/>
    <mergeCell ref="C98:D98"/>
    <mergeCell ref="C90:D90"/>
    <mergeCell ref="C105:D105"/>
    <mergeCell ref="C104:D104"/>
    <mergeCell ref="C101:D101"/>
    <mergeCell ref="C97:D97"/>
    <mergeCell ref="C99:D99"/>
    <mergeCell ref="B88:D88"/>
    <mergeCell ref="C91:D91"/>
    <mergeCell ref="B89:B94"/>
    <mergeCell ref="C89:D89"/>
    <mergeCell ref="C94:D94"/>
    <mergeCell ref="B96:B99"/>
    <mergeCell ref="C96:D96"/>
    <mergeCell ref="B37:D37"/>
    <mergeCell ref="B38:D38"/>
    <mergeCell ref="B55:D55"/>
    <mergeCell ref="B40:I40"/>
    <mergeCell ref="B72:B73"/>
    <mergeCell ref="B75:B77"/>
    <mergeCell ref="B66:B67"/>
    <mergeCell ref="B68:B71"/>
    <mergeCell ref="B65:I65"/>
    <mergeCell ref="B57:I57"/>
    <mergeCell ref="C93:D93"/>
    <mergeCell ref="B58:B60"/>
    <mergeCell ref="C92:D92"/>
    <mergeCell ref="B78:B79"/>
    <mergeCell ref="B2:G2"/>
    <mergeCell ref="H103:I107"/>
    <mergeCell ref="C106:D106"/>
    <mergeCell ref="C107:D107"/>
    <mergeCell ref="C1:D1"/>
    <mergeCell ref="B31:B33"/>
    <mergeCell ref="B27:B29"/>
    <mergeCell ref="B3:I3"/>
    <mergeCell ref="B5:B23"/>
    <mergeCell ref="H4:I4"/>
    <mergeCell ref="B4:D4"/>
    <mergeCell ref="B24:D24"/>
    <mergeCell ref="B25:D25"/>
    <mergeCell ref="B30:D30"/>
    <mergeCell ref="B26:D26"/>
    <mergeCell ref="B34:D34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8" scale="50" orientation="portrait" r:id="rId1"/>
  <headerFooter scaleWithDoc="0" alignWithMargins="0"/>
  <colBreaks count="1" manualBreakCount="1">
    <brk id="9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0"/>
  <sheetViews>
    <sheetView zoomScale="70" zoomScaleNormal="70" workbookViewId="0">
      <selection activeCell="G14" sqref="G14"/>
    </sheetView>
  </sheetViews>
  <sheetFormatPr defaultColWidth="9" defaultRowHeight="13.5"/>
  <cols>
    <col min="1" max="1" width="4.125" style="101" customWidth="1"/>
    <col min="2" max="2" width="15.625" style="108" customWidth="1"/>
    <col min="3" max="4" width="18.25" style="108" customWidth="1"/>
    <col min="5" max="5" width="25" style="101" customWidth="1"/>
    <col min="6" max="6" width="16" style="101" customWidth="1"/>
    <col min="7" max="14" width="22.875" style="101" customWidth="1"/>
    <col min="15" max="15" width="6.5" style="108" customWidth="1"/>
    <col min="16" max="16" width="9" style="101"/>
    <col min="17" max="18" width="17.5" style="101" customWidth="1"/>
    <col min="19" max="16384" width="9" style="101"/>
  </cols>
  <sheetData>
    <row r="1" spans="2:17" ht="32.450000000000003" customHeight="1">
      <c r="B1" s="355" t="s">
        <v>56</v>
      </c>
      <c r="C1" s="355"/>
      <c r="D1" s="355"/>
      <c r="N1" s="102">
        <f ca="1">資金計画!I1</f>
        <v>46150</v>
      </c>
    </row>
    <row r="2" spans="2:17" ht="24.6" customHeight="1" thickBot="1">
      <c r="G2" s="356"/>
      <c r="H2" s="356"/>
      <c r="I2" s="356"/>
      <c r="J2" s="356"/>
      <c r="K2" s="356"/>
      <c r="L2" s="356"/>
      <c r="M2" s="356"/>
      <c r="N2" s="356"/>
    </row>
    <row r="3" spans="2:17" s="105" customFormat="1" ht="51" customHeight="1" thickBot="1">
      <c r="B3" s="103" t="s">
        <v>57</v>
      </c>
      <c r="C3" s="104" t="s">
        <v>48</v>
      </c>
      <c r="D3" s="162" t="s">
        <v>49</v>
      </c>
      <c r="E3" s="171" t="str">
        <f>資金計画!B1</f>
        <v>●●</v>
      </c>
      <c r="F3" s="208" t="s">
        <v>107</v>
      </c>
      <c r="G3" s="149" t="s">
        <v>21</v>
      </c>
      <c r="H3" s="156" t="s">
        <v>23</v>
      </c>
      <c r="I3" s="150" t="s">
        <v>58</v>
      </c>
      <c r="J3" s="149" t="str">
        <f>資金計画!I2</f>
        <v>〇〇工務店</v>
      </c>
      <c r="K3" s="156" t="s">
        <v>22</v>
      </c>
      <c r="L3" s="170" t="s">
        <v>105</v>
      </c>
      <c r="M3" s="149" t="s">
        <v>104</v>
      </c>
      <c r="N3" s="150" t="s">
        <v>1</v>
      </c>
      <c r="O3" s="165" t="s">
        <v>118</v>
      </c>
    </row>
    <row r="4" spans="2:17" s="177" customFormat="1" ht="17.25" customHeight="1">
      <c r="B4" s="361" t="s">
        <v>144</v>
      </c>
      <c r="C4" s="359"/>
      <c r="D4" s="357" t="s">
        <v>14</v>
      </c>
      <c r="E4" s="403">
        <f>-K5-M5</f>
        <v>-1010000</v>
      </c>
      <c r="F4" s="391">
        <f>SUM($E$4:E4)</f>
        <v>-1010000</v>
      </c>
      <c r="G4" s="174"/>
      <c r="H4" s="175"/>
      <c r="I4" s="176"/>
      <c r="J4" s="174"/>
      <c r="K4" s="175" t="s">
        <v>84</v>
      </c>
      <c r="L4" s="176"/>
      <c r="M4" s="174" t="s">
        <v>83</v>
      </c>
      <c r="N4" s="176"/>
      <c r="O4" s="377" t="str">
        <f>IF(E4+SUM(G5:N5)=0,"✓","×")</f>
        <v>✓</v>
      </c>
    </row>
    <row r="5" spans="2:17" s="105" customFormat="1" ht="36.6" customHeight="1">
      <c r="B5" s="362"/>
      <c r="C5" s="360"/>
      <c r="D5" s="358"/>
      <c r="E5" s="404"/>
      <c r="F5" s="390"/>
      <c r="G5" s="195"/>
      <c r="H5" s="189"/>
      <c r="I5" s="196"/>
      <c r="J5" s="191"/>
      <c r="K5" s="210">
        <f>1000000</f>
        <v>1000000</v>
      </c>
      <c r="L5" s="190"/>
      <c r="M5" s="191">
        <f>資金計画!E66</f>
        <v>10000</v>
      </c>
      <c r="N5" s="196"/>
      <c r="O5" s="377"/>
    </row>
    <row r="6" spans="2:17" s="177" customFormat="1" ht="17.25" customHeight="1">
      <c r="B6" s="378" t="s">
        <v>144</v>
      </c>
      <c r="C6" s="383"/>
      <c r="D6" s="385" t="s">
        <v>15</v>
      </c>
      <c r="E6" s="401">
        <f>-J7-M7</f>
        <v>-1010000</v>
      </c>
      <c r="F6" s="389">
        <f>SUM($E$4:E7)</f>
        <v>-2020000</v>
      </c>
      <c r="G6" s="178"/>
      <c r="H6" s="179"/>
      <c r="I6" s="180"/>
      <c r="J6" s="178" t="s">
        <v>85</v>
      </c>
      <c r="K6" s="179"/>
      <c r="L6" s="180"/>
      <c r="M6" s="178" t="s">
        <v>86</v>
      </c>
      <c r="N6" s="180"/>
      <c r="O6" s="377" t="str">
        <f>IF(E6+SUM(G7:N7)=0,"✓","×")</f>
        <v>✓</v>
      </c>
    </row>
    <row r="7" spans="2:17" s="105" customFormat="1" ht="36.6" customHeight="1">
      <c r="B7" s="380"/>
      <c r="C7" s="384"/>
      <c r="D7" s="386" t="s">
        <v>15</v>
      </c>
      <c r="E7" s="402"/>
      <c r="F7" s="390"/>
      <c r="G7" s="192"/>
      <c r="H7" s="193"/>
      <c r="I7" s="194"/>
      <c r="J7" s="192">
        <f>1000000</f>
        <v>1000000</v>
      </c>
      <c r="K7" s="193"/>
      <c r="L7" s="194"/>
      <c r="M7" s="192">
        <f>資金計画!E67</f>
        <v>10000</v>
      </c>
      <c r="N7" s="194"/>
      <c r="O7" s="377"/>
    </row>
    <row r="8" spans="2:17" s="177" customFormat="1" ht="17.25" customHeight="1">
      <c r="B8" s="378"/>
      <c r="C8" s="364"/>
      <c r="D8" s="363" t="s">
        <v>81</v>
      </c>
      <c r="E8" s="401">
        <f>-M9</f>
        <v>-20000</v>
      </c>
      <c r="F8" s="389">
        <f>SUM($E$4:E9)</f>
        <v>-2040000</v>
      </c>
      <c r="G8" s="178"/>
      <c r="H8" s="179"/>
      <c r="I8" s="180"/>
      <c r="J8" s="178"/>
      <c r="K8" s="179"/>
      <c r="L8" s="180"/>
      <c r="M8" s="178" t="s">
        <v>145</v>
      </c>
      <c r="N8" s="180"/>
      <c r="O8" s="377" t="str">
        <f>IF(E8+SUM(G9:N9)=0,"✓","×")</f>
        <v>✓</v>
      </c>
    </row>
    <row r="9" spans="2:17" s="105" customFormat="1" ht="36.6" customHeight="1">
      <c r="B9" s="380"/>
      <c r="C9" s="365"/>
      <c r="D9" s="358"/>
      <c r="E9" s="402"/>
      <c r="F9" s="390"/>
      <c r="G9" s="192"/>
      <c r="H9" s="193"/>
      <c r="I9" s="194"/>
      <c r="J9" s="192"/>
      <c r="K9" s="193"/>
      <c r="L9" s="194"/>
      <c r="M9" s="192">
        <f>資金計画!E70</f>
        <v>20000</v>
      </c>
      <c r="N9" s="194"/>
      <c r="O9" s="377"/>
    </row>
    <row r="10" spans="2:17" s="177" customFormat="1" ht="17.25" customHeight="1">
      <c r="B10" s="378" t="s">
        <v>143</v>
      </c>
      <c r="C10" s="364"/>
      <c r="D10" s="363" t="s">
        <v>82</v>
      </c>
      <c r="E10" s="401">
        <f>-G11-I11-K11-L11-M11-N11</f>
        <v>-571000</v>
      </c>
      <c r="F10" s="389">
        <f>SUM($E$4:E11)</f>
        <v>-2611000</v>
      </c>
      <c r="G10" s="178" t="s">
        <v>112</v>
      </c>
      <c r="H10" s="179"/>
      <c r="I10" s="180" t="s">
        <v>89</v>
      </c>
      <c r="J10" s="178"/>
      <c r="K10" s="179" t="s">
        <v>113</v>
      </c>
      <c r="L10" s="180" t="s">
        <v>90</v>
      </c>
      <c r="M10" s="178" t="s">
        <v>198</v>
      </c>
      <c r="N10" s="180" t="s">
        <v>91</v>
      </c>
      <c r="O10" s="377" t="str">
        <f>IF(E10+SUM(G11:N11)=0,"✓","×")</f>
        <v>✓</v>
      </c>
    </row>
    <row r="11" spans="2:17" s="105" customFormat="1" ht="36.6" customHeight="1">
      <c r="B11" s="380"/>
      <c r="C11" s="365"/>
      <c r="D11" s="358"/>
      <c r="E11" s="402"/>
      <c r="F11" s="390"/>
      <c r="G11" s="192">
        <f>-資金計画!E41</f>
        <v>-18000000</v>
      </c>
      <c r="H11" s="193"/>
      <c r="I11" s="194">
        <f>資金計画!E68+資金計画!E69/資金計画!E97*資金計画!E41</f>
        <v>429000.00000000006</v>
      </c>
      <c r="J11" s="192"/>
      <c r="K11" s="193">
        <f>資金計画!E41-'CF '!K5</f>
        <v>17000000</v>
      </c>
      <c r="L11" s="194">
        <f>資金計画!E44*1.1</f>
        <v>660000</v>
      </c>
      <c r="M11" s="192">
        <f>資金計画!E45*1.1</f>
        <v>33000</v>
      </c>
      <c r="N11" s="194">
        <f>資金計画!E72+資金計画!E73</f>
        <v>449000</v>
      </c>
      <c r="O11" s="377"/>
      <c r="Q11" s="354"/>
    </row>
    <row r="12" spans="2:17" s="177" customFormat="1" ht="17.25" customHeight="1">
      <c r="B12" s="378"/>
      <c r="C12" s="364" t="s">
        <v>74</v>
      </c>
      <c r="D12" s="363"/>
      <c r="E12" s="401">
        <f>-L13</f>
        <v>0</v>
      </c>
      <c r="F12" s="389">
        <f>SUM($E$4:E13)</f>
        <v>-2611000</v>
      </c>
      <c r="G12" s="178"/>
      <c r="H12" s="179"/>
      <c r="I12" s="180"/>
      <c r="J12" s="178"/>
      <c r="K12" s="179"/>
      <c r="L12" s="180" t="s">
        <v>88</v>
      </c>
      <c r="M12" s="178"/>
      <c r="N12" s="180"/>
      <c r="O12" s="377" t="str">
        <f>IF(E12+SUM(G13:N13)=0,"✓","×")</f>
        <v>✓</v>
      </c>
      <c r="Q12" s="354"/>
    </row>
    <row r="13" spans="2:17" s="105" customFormat="1" ht="36.6" customHeight="1">
      <c r="B13" s="380"/>
      <c r="C13" s="365"/>
      <c r="D13" s="358"/>
      <c r="E13" s="402"/>
      <c r="F13" s="390"/>
      <c r="G13" s="192"/>
      <c r="H13" s="193"/>
      <c r="I13" s="194"/>
      <c r="J13" s="192"/>
      <c r="K13" s="193"/>
      <c r="L13" s="194">
        <f>資金計画!E79</f>
        <v>0</v>
      </c>
      <c r="M13" s="192"/>
      <c r="N13" s="194"/>
      <c r="O13" s="377"/>
      <c r="Q13" s="354"/>
    </row>
    <row r="14" spans="2:17" s="177" customFormat="1" ht="17.25" customHeight="1">
      <c r="B14" s="378" t="s">
        <v>87</v>
      </c>
      <c r="C14" s="364" t="s">
        <v>50</v>
      </c>
      <c r="D14" s="363" t="s">
        <v>54</v>
      </c>
      <c r="E14" s="401">
        <f>-H15-J15</f>
        <v>0</v>
      </c>
      <c r="F14" s="389">
        <f>SUM($E$4:E15)</f>
        <v>-2611000</v>
      </c>
      <c r="G14" s="178"/>
      <c r="H14" s="179" t="s">
        <v>92</v>
      </c>
      <c r="I14" s="180"/>
      <c r="J14" s="178" t="s">
        <v>98</v>
      </c>
      <c r="K14" s="179"/>
      <c r="L14" s="180"/>
      <c r="M14" s="178"/>
      <c r="N14" s="180"/>
      <c r="O14" s="377" t="str">
        <f>IF(E14+SUM(G15:N15)=0,"✓","×")</f>
        <v>✓</v>
      </c>
      <c r="Q14" s="354"/>
    </row>
    <row r="15" spans="2:17" s="105" customFormat="1" ht="36.6" customHeight="1">
      <c r="B15" s="380"/>
      <c r="C15" s="365"/>
      <c r="D15" s="358"/>
      <c r="E15" s="402"/>
      <c r="F15" s="390"/>
      <c r="G15" s="192"/>
      <c r="H15" s="193">
        <f>-J15</f>
        <v>-7741700</v>
      </c>
      <c r="I15" s="194"/>
      <c r="J15" s="192">
        <f>資金計画!E26*0.3-'CF '!J7</f>
        <v>7741700</v>
      </c>
      <c r="K15" s="193"/>
      <c r="L15" s="194"/>
      <c r="M15" s="192"/>
      <c r="N15" s="194"/>
      <c r="O15" s="377"/>
      <c r="Q15" s="354"/>
    </row>
    <row r="16" spans="2:17" s="177" customFormat="1" ht="17.25" customHeight="1">
      <c r="B16" s="378" t="s">
        <v>77</v>
      </c>
      <c r="C16" s="364" t="s">
        <v>51</v>
      </c>
      <c r="D16" s="363" t="s">
        <v>55</v>
      </c>
      <c r="E16" s="401">
        <f>-H17-J17</f>
        <v>0</v>
      </c>
      <c r="F16" s="389">
        <f>SUM($E$4:E17)</f>
        <v>-2611000</v>
      </c>
      <c r="G16" s="178"/>
      <c r="H16" s="179" t="s">
        <v>92</v>
      </c>
      <c r="I16" s="180"/>
      <c r="J16" s="178" t="s">
        <v>99</v>
      </c>
      <c r="K16" s="179"/>
      <c r="L16" s="180"/>
      <c r="M16" s="178"/>
      <c r="N16" s="180"/>
      <c r="O16" s="377" t="str">
        <f>IF(E16+SUM(G17:N17)=0,"✓","×")</f>
        <v>✓</v>
      </c>
      <c r="Q16" s="354"/>
    </row>
    <row r="17" spans="2:17" s="105" customFormat="1" ht="36.6" customHeight="1">
      <c r="B17" s="380"/>
      <c r="C17" s="365"/>
      <c r="D17" s="358"/>
      <c r="E17" s="402"/>
      <c r="F17" s="390"/>
      <c r="G17" s="192"/>
      <c r="H17" s="193">
        <f>-J17</f>
        <v>-11655600</v>
      </c>
      <c r="I17" s="194"/>
      <c r="J17" s="192">
        <f>資金計画!E26*0.4</f>
        <v>11655600</v>
      </c>
      <c r="K17" s="193"/>
      <c r="L17" s="194"/>
      <c r="M17" s="192"/>
      <c r="N17" s="194"/>
      <c r="O17" s="377"/>
      <c r="Q17" s="354"/>
    </row>
    <row r="18" spans="2:17" s="177" customFormat="1" ht="17.25" customHeight="1">
      <c r="B18" s="381" t="s">
        <v>199</v>
      </c>
      <c r="C18" s="364"/>
      <c r="D18" s="363"/>
      <c r="E18" s="401">
        <f>-I19-L19</f>
        <v>-509238.05000000005</v>
      </c>
      <c r="F18" s="389">
        <f>SUM($E$4:E19)</f>
        <v>-3120238.05</v>
      </c>
      <c r="G18" s="178"/>
      <c r="H18" s="179"/>
      <c r="I18" s="180" t="s">
        <v>94</v>
      </c>
      <c r="J18" s="178"/>
      <c r="K18" s="179"/>
      <c r="L18" s="180" t="s">
        <v>93</v>
      </c>
      <c r="M18" s="178"/>
      <c r="N18" s="180"/>
      <c r="O18" s="377" t="str">
        <f>IF(E18+SUM(G19:N19)=0,"✓","×")</f>
        <v>✓</v>
      </c>
    </row>
    <row r="19" spans="2:17" s="105" customFormat="1" ht="36.6" customHeight="1">
      <c r="B19" s="382"/>
      <c r="C19" s="365"/>
      <c r="D19" s="358"/>
      <c r="E19" s="402"/>
      <c r="F19" s="390"/>
      <c r="G19" s="192"/>
      <c r="H19" s="193"/>
      <c r="I19" s="194">
        <f>資金計画!E71</f>
        <v>289238.05000000005</v>
      </c>
      <c r="J19" s="192"/>
      <c r="K19" s="193"/>
      <c r="L19" s="194">
        <f>資金計画!E80+資金計画!E81</f>
        <v>220000</v>
      </c>
      <c r="M19" s="192"/>
      <c r="N19" s="194"/>
      <c r="O19" s="377"/>
      <c r="Q19" s="109"/>
    </row>
    <row r="20" spans="2:17" s="177" customFormat="1" ht="17.25" customHeight="1">
      <c r="B20" s="378" t="s">
        <v>78</v>
      </c>
      <c r="C20" s="364" t="s">
        <v>52</v>
      </c>
      <c r="D20" s="363" t="s">
        <v>106</v>
      </c>
      <c r="E20" s="399">
        <f>-G21-H21-I21-J21-N21</f>
        <v>-1921000</v>
      </c>
      <c r="F20" s="392">
        <f>SUM($E$4:E21)</f>
        <v>-5041238.05</v>
      </c>
      <c r="G20" s="178" t="s">
        <v>112</v>
      </c>
      <c r="H20" s="179" t="s">
        <v>111</v>
      </c>
      <c r="I20" s="180" t="s">
        <v>95</v>
      </c>
      <c r="J20" s="178" t="s">
        <v>97</v>
      </c>
      <c r="K20" s="179"/>
      <c r="L20" s="180"/>
      <c r="M20" s="178"/>
      <c r="N20" s="180" t="s">
        <v>91</v>
      </c>
      <c r="O20" s="377" t="str">
        <f>IF(E20+SUM(G21:N21)=0,"✓","×")</f>
        <v>✓</v>
      </c>
    </row>
    <row r="21" spans="2:17" s="105" customFormat="1" ht="36.6" customHeight="1">
      <c r="B21" s="380"/>
      <c r="C21" s="365"/>
      <c r="D21" s="358"/>
      <c r="E21" s="399"/>
      <c r="F21" s="392"/>
      <c r="G21" s="197">
        <f>-資金計画!E97-G11</f>
        <v>-27000000</v>
      </c>
      <c r="H21" s="198">
        <f>-H15-H17</f>
        <v>19397300</v>
      </c>
      <c r="I21" s="190">
        <f>資金計画!E68+資金計画!E69-'CF '!I11</f>
        <v>594000</v>
      </c>
      <c r="J21" s="197">
        <f>資金計画!E26*0.3</f>
        <v>8741700</v>
      </c>
      <c r="K21" s="198"/>
      <c r="L21" s="190"/>
      <c r="M21" s="197"/>
      <c r="N21" s="190">
        <f>資金計画!E75+資金計画!E76+資金計画!E77</f>
        <v>188000</v>
      </c>
      <c r="O21" s="377"/>
    </row>
    <row r="22" spans="2:17" s="177" customFormat="1" ht="17.25" customHeight="1">
      <c r="B22" s="378" t="s">
        <v>100</v>
      </c>
      <c r="C22" s="364" t="s">
        <v>53</v>
      </c>
      <c r="D22" s="363" t="s">
        <v>2</v>
      </c>
      <c r="E22" s="399">
        <f>-J23</f>
        <v>-670000</v>
      </c>
      <c r="F22" s="392">
        <f>SUM($E$4:E23)</f>
        <v>-5711238.0499999998</v>
      </c>
      <c r="G22" s="178"/>
      <c r="H22" s="179"/>
      <c r="I22" s="180"/>
      <c r="J22" s="178" t="s">
        <v>96</v>
      </c>
      <c r="K22" s="179"/>
      <c r="L22" s="180"/>
      <c r="M22" s="178"/>
      <c r="N22" s="180"/>
      <c r="O22" s="377" t="str">
        <f>IF(E22+SUM(G23:N23)=0,"✓","×")</f>
        <v>✓</v>
      </c>
    </row>
    <row r="23" spans="2:17" s="105" customFormat="1" ht="36.6" customHeight="1" thickBot="1">
      <c r="B23" s="379"/>
      <c r="C23" s="366"/>
      <c r="D23" s="367"/>
      <c r="E23" s="400"/>
      <c r="F23" s="393"/>
      <c r="G23" s="199"/>
      <c r="H23" s="200"/>
      <c r="I23" s="201"/>
      <c r="J23" s="199">
        <f>E36+H43+K36-SUM(J5:J21)</f>
        <v>670000</v>
      </c>
      <c r="K23" s="200"/>
      <c r="L23" s="201"/>
      <c r="M23" s="199"/>
      <c r="N23" s="201"/>
      <c r="O23" s="377"/>
    </row>
    <row r="24" spans="2:17" s="105" customFormat="1" ht="14.45" customHeight="1" thickBot="1">
      <c r="B24" s="116"/>
      <c r="C24" s="120"/>
      <c r="D24" s="117"/>
      <c r="E24" s="169"/>
      <c r="F24" s="168"/>
      <c r="G24" s="121"/>
      <c r="H24" s="118"/>
      <c r="I24" s="119"/>
      <c r="J24" s="121"/>
      <c r="K24" s="118"/>
      <c r="L24" s="119"/>
      <c r="M24" s="121"/>
      <c r="N24" s="119"/>
    </row>
    <row r="25" spans="2:17" s="184" customFormat="1" ht="17.25" customHeight="1">
      <c r="B25" s="375" t="s">
        <v>101</v>
      </c>
      <c r="C25" s="368"/>
      <c r="D25" s="373" t="s">
        <v>125</v>
      </c>
      <c r="E25" s="397">
        <f>-L26</f>
        <v>-116996</v>
      </c>
      <c r="F25" s="391">
        <f>SUM($E$4:E26)</f>
        <v>-5828234.0499999998</v>
      </c>
      <c r="G25" s="181"/>
      <c r="H25" s="182"/>
      <c r="I25" s="183"/>
      <c r="J25" s="181"/>
      <c r="K25" s="182"/>
      <c r="L25" s="183" t="s">
        <v>102</v>
      </c>
      <c r="M25" s="181"/>
      <c r="N25" s="183"/>
      <c r="O25" s="377" t="str">
        <f>IF(E25+SUM(G26:N26)=0,"✓","×")</f>
        <v>✓</v>
      </c>
    </row>
    <row r="26" spans="2:17" s="106" customFormat="1" ht="36.6" customHeight="1">
      <c r="B26" s="376"/>
      <c r="C26" s="365"/>
      <c r="D26" s="374"/>
      <c r="E26" s="398"/>
      <c r="F26" s="390"/>
      <c r="G26" s="202"/>
      <c r="H26" s="203"/>
      <c r="I26" s="204"/>
      <c r="J26" s="202"/>
      <c r="K26" s="203"/>
      <c r="L26" s="204">
        <f>資金計画!E82</f>
        <v>116996</v>
      </c>
      <c r="M26" s="202"/>
      <c r="N26" s="204"/>
      <c r="O26" s="377"/>
    </row>
    <row r="27" spans="2:17" s="188" customFormat="1" ht="17.25" customHeight="1">
      <c r="B27" s="387" t="s">
        <v>101</v>
      </c>
      <c r="C27" s="369"/>
      <c r="D27" s="371" t="s">
        <v>126</v>
      </c>
      <c r="E27" s="395">
        <f>-L28</f>
        <v>-1650000</v>
      </c>
      <c r="F27" s="389">
        <f>SUM($E$4:E28)</f>
        <v>-7478234.0499999998</v>
      </c>
      <c r="G27" s="185"/>
      <c r="H27" s="186"/>
      <c r="I27" s="187"/>
      <c r="J27" s="185"/>
      <c r="K27" s="186"/>
      <c r="L27" s="187" t="s">
        <v>103</v>
      </c>
      <c r="M27" s="185"/>
      <c r="N27" s="187"/>
      <c r="O27" s="377" t="str">
        <f>IF(E27+SUM(G28:N28)=0,"✓","×")</f>
        <v>✓</v>
      </c>
    </row>
    <row r="28" spans="2:17" s="106" customFormat="1" ht="36.6" customHeight="1" thickBot="1">
      <c r="B28" s="388"/>
      <c r="C28" s="370"/>
      <c r="D28" s="372"/>
      <c r="E28" s="396"/>
      <c r="F28" s="394"/>
      <c r="G28" s="205"/>
      <c r="H28" s="206"/>
      <c r="I28" s="207"/>
      <c r="J28" s="205"/>
      <c r="K28" s="206"/>
      <c r="L28" s="207">
        <f>資金計画!E63</f>
        <v>1650000</v>
      </c>
      <c r="M28" s="205"/>
      <c r="N28" s="207"/>
      <c r="O28" s="377"/>
    </row>
    <row r="29" spans="2:17" s="106" customFormat="1" ht="36.6" customHeight="1">
      <c r="B29" s="94"/>
      <c r="C29" s="94"/>
      <c r="D29" s="94"/>
      <c r="O29" s="94"/>
    </row>
    <row r="30" spans="2:17" s="106" customFormat="1" ht="24.6" customHeight="1" thickBot="1">
      <c r="B30" s="94"/>
      <c r="C30" s="94"/>
      <c r="D30" s="353" t="s">
        <v>185</v>
      </c>
      <c r="E30" s="353"/>
      <c r="F30" s="163"/>
      <c r="G30" s="353" t="s">
        <v>183</v>
      </c>
      <c r="H30" s="353"/>
      <c r="J30" s="353" t="s">
        <v>75</v>
      </c>
      <c r="K30" s="353"/>
      <c r="M30" s="352" t="s">
        <v>33</v>
      </c>
      <c r="N30" s="352"/>
      <c r="O30" s="166"/>
      <c r="P30" s="105"/>
    </row>
    <row r="31" spans="2:17" s="105" customFormat="1" ht="24.6" customHeight="1" thickBot="1">
      <c r="B31" s="109"/>
      <c r="C31" s="109"/>
      <c r="D31" s="149" t="s">
        <v>3</v>
      </c>
      <c r="E31" s="150" t="s">
        <v>4</v>
      </c>
      <c r="F31" s="110"/>
      <c r="G31" s="149" t="s">
        <v>3</v>
      </c>
      <c r="H31" s="150" t="s">
        <v>4</v>
      </c>
      <c r="J31" s="149" t="s">
        <v>3</v>
      </c>
      <c r="K31" s="150" t="s">
        <v>4</v>
      </c>
      <c r="M31" s="149" t="s">
        <v>61</v>
      </c>
      <c r="N31" s="150"/>
    </row>
    <row r="32" spans="2:17" s="105" customFormat="1" ht="24.6" customHeight="1">
      <c r="B32" s="109"/>
      <c r="C32" s="109"/>
      <c r="D32" s="127" t="s">
        <v>186</v>
      </c>
      <c r="E32" s="126">
        <f>資金計画!E24</f>
        <v>26490000</v>
      </c>
      <c r="F32" s="164"/>
      <c r="G32" s="211" t="s">
        <v>5</v>
      </c>
      <c r="H32" s="126">
        <f>資金計画!E36</f>
        <v>100000</v>
      </c>
      <c r="J32" s="115" t="s">
        <v>187</v>
      </c>
      <c r="K32" s="113">
        <f>資金計画!E42</f>
        <v>10000</v>
      </c>
      <c r="M32" s="115" t="s">
        <v>0</v>
      </c>
      <c r="N32" s="159">
        <f>資金計画!E96</f>
        <v>5500000</v>
      </c>
    </row>
    <row r="33" spans="2:15" s="105" customFormat="1" ht="24.6" customHeight="1" thickBot="1">
      <c r="B33" s="109"/>
      <c r="C33" s="109"/>
      <c r="D33" s="122"/>
      <c r="E33" s="129"/>
      <c r="F33" s="164"/>
      <c r="G33" s="257" t="str">
        <f>資金計画!C46</f>
        <v>上下水道工事費</v>
      </c>
      <c r="H33" s="128">
        <f>資金計画!E46</f>
        <v>0</v>
      </c>
      <c r="J33" s="111"/>
      <c r="K33" s="114"/>
      <c r="M33" s="111" t="s">
        <v>6</v>
      </c>
      <c r="N33" s="158">
        <f>資金計画!E97</f>
        <v>45000000</v>
      </c>
    </row>
    <row r="34" spans="2:15" s="105" customFormat="1" ht="24.6" customHeight="1" thickBot="1">
      <c r="B34" s="109"/>
      <c r="C34" s="109"/>
      <c r="D34" s="249" t="s">
        <v>190</v>
      </c>
      <c r="E34" s="246">
        <f>SUM(E32:E33)</f>
        <v>26490000</v>
      </c>
      <c r="F34" s="164"/>
      <c r="G34" s="257" t="str">
        <f>資金計画!C47</f>
        <v>ガス引き込み工事費</v>
      </c>
      <c r="H34" s="128">
        <f>資金計画!E47</f>
        <v>0</v>
      </c>
      <c r="J34" s="111"/>
      <c r="K34" s="114"/>
      <c r="M34" s="136" t="s">
        <v>65</v>
      </c>
      <c r="N34" s="161">
        <f>資金計画!E98</f>
        <v>0</v>
      </c>
    </row>
    <row r="35" spans="2:15" s="105" customFormat="1" ht="24" customHeight="1" thickBot="1">
      <c r="B35" s="109"/>
      <c r="C35" s="109"/>
      <c r="D35" s="247" t="s">
        <v>184</v>
      </c>
      <c r="E35" s="250">
        <f>E34*0.1</f>
        <v>2649000</v>
      </c>
      <c r="F35" s="101"/>
      <c r="G35" s="257" t="str">
        <f>資金計画!C48</f>
        <v>高低差処理/造成工事費</v>
      </c>
      <c r="H35" s="128">
        <f>資金計画!E48</f>
        <v>0</v>
      </c>
      <c r="J35" s="123"/>
      <c r="K35" s="124"/>
      <c r="M35" s="135" t="s">
        <v>59</v>
      </c>
      <c r="N35" s="157">
        <f>SUM(N32:O34)</f>
        <v>50500000</v>
      </c>
    </row>
    <row r="36" spans="2:15" s="105" customFormat="1" ht="24.6" customHeight="1" thickBot="1">
      <c r="B36" s="109"/>
      <c r="C36" s="109"/>
      <c r="D36" s="248" t="s">
        <v>191</v>
      </c>
      <c r="E36" s="251">
        <f>SUM(E34:E35)</f>
        <v>29139000</v>
      </c>
      <c r="F36" s="101"/>
      <c r="G36" s="257" t="str">
        <f>資金計画!C49</f>
        <v>境界関連工事費</v>
      </c>
      <c r="H36" s="128">
        <f>資金計画!E49</f>
        <v>0</v>
      </c>
      <c r="J36" s="245" t="s">
        <v>191</v>
      </c>
      <c r="K36" s="252">
        <f>SUM(K32:K35)</f>
        <v>10000</v>
      </c>
    </row>
    <row r="37" spans="2:15" s="105" customFormat="1" ht="24.6" customHeight="1" thickBot="1">
      <c r="B37" s="109"/>
      <c r="C37" s="109"/>
      <c r="D37" s="108"/>
      <c r="E37" s="101"/>
      <c r="F37" s="101"/>
      <c r="G37" s="257" t="str">
        <f>資金計画!C51</f>
        <v>解体工事費</v>
      </c>
      <c r="H37" s="128">
        <f>資金計画!E51</f>
        <v>0</v>
      </c>
      <c r="J37" s="107"/>
      <c r="K37" s="107"/>
      <c r="M37" s="149" t="s">
        <v>30</v>
      </c>
      <c r="N37" s="150"/>
    </row>
    <row r="38" spans="2:15" s="105" customFormat="1" ht="24.6" customHeight="1" thickBot="1">
      <c r="B38" s="109"/>
      <c r="C38" s="109"/>
      <c r="D38" s="108"/>
      <c r="E38" s="101"/>
      <c r="F38" s="101"/>
      <c r="G38" s="257" t="str">
        <f>資金計画!C52</f>
        <v>地盤改良工事</v>
      </c>
      <c r="H38" s="128">
        <f>資金計画!E52</f>
        <v>500000</v>
      </c>
      <c r="J38" s="107"/>
      <c r="K38" s="107"/>
      <c r="M38" s="125" t="s">
        <v>60</v>
      </c>
      <c r="N38" s="167">
        <f>資金計画!E94</f>
        <v>52478234.049999997</v>
      </c>
    </row>
    <row r="39" spans="2:15" s="105" customFormat="1" ht="24.6" customHeight="1" thickBot="1">
      <c r="B39" s="109"/>
      <c r="C39" s="109"/>
      <c r="D39" s="108"/>
      <c r="E39" s="101"/>
      <c r="F39" s="101"/>
      <c r="G39" s="122" t="str">
        <f>資金計画!C78</f>
        <v>地鎮祭準備費</v>
      </c>
      <c r="H39" s="129">
        <f>資金計画!E78</f>
        <v>0</v>
      </c>
      <c r="J39" s="107"/>
      <c r="K39" s="107"/>
    </row>
    <row r="40" spans="2:15" s="105" customFormat="1" ht="24" customHeight="1" thickBot="1">
      <c r="B40" s="109"/>
      <c r="C40" s="109"/>
      <c r="D40" s="108"/>
      <c r="E40" s="101"/>
      <c r="F40" s="101"/>
      <c r="G40" s="112"/>
      <c r="H40" s="130"/>
      <c r="J40" s="107"/>
      <c r="K40" s="107"/>
      <c r="M40" s="149" t="s">
        <v>33</v>
      </c>
      <c r="N40" s="150"/>
    </row>
    <row r="41" spans="2:15" s="105" customFormat="1" ht="23.25" customHeight="1" thickBot="1">
      <c r="B41" s="109"/>
      <c r="C41" s="109"/>
      <c r="G41" s="249" t="s">
        <v>190</v>
      </c>
      <c r="H41" s="246">
        <f>SUM(H32:H40)</f>
        <v>600000</v>
      </c>
      <c r="J41" s="107"/>
      <c r="K41" s="107"/>
      <c r="M41" s="137" t="s">
        <v>62</v>
      </c>
      <c r="N41" s="160">
        <f>N35-N38</f>
        <v>-1978234.049999997</v>
      </c>
      <c r="O41" s="258">
        <f>N32+F27-N41</f>
        <v>-2.7939677238464355E-9</v>
      </c>
    </row>
    <row r="42" spans="2:15" s="105" customFormat="1" ht="23.25" customHeight="1">
      <c r="B42" s="109"/>
      <c r="C42" s="109"/>
      <c r="D42" s="110"/>
      <c r="E42" s="107"/>
      <c r="F42" s="107"/>
      <c r="G42" s="247" t="s">
        <v>184</v>
      </c>
      <c r="H42" s="250">
        <f>H41*0.1</f>
        <v>60000</v>
      </c>
      <c r="J42" s="107"/>
      <c r="K42" s="107"/>
      <c r="L42" s="107"/>
      <c r="O42" s="109" t="s">
        <v>188</v>
      </c>
    </row>
    <row r="43" spans="2:15" s="105" customFormat="1" ht="23.25" customHeight="1" thickBot="1">
      <c r="B43" s="109"/>
      <c r="C43" s="110"/>
      <c r="D43" s="110"/>
      <c r="E43" s="107"/>
      <c r="F43" s="107"/>
      <c r="G43" s="248" t="s">
        <v>192</v>
      </c>
      <c r="H43" s="251">
        <f>SUM(H41:H42)</f>
        <v>660000</v>
      </c>
      <c r="J43" s="107"/>
      <c r="K43" s="351"/>
      <c r="L43" s="351"/>
      <c r="O43" s="105" t="s">
        <v>189</v>
      </c>
    </row>
    <row r="44" spans="2:15" s="105" customFormat="1" ht="18" customHeight="1">
      <c r="B44" s="109"/>
      <c r="C44" s="109"/>
      <c r="D44" s="109"/>
      <c r="M44" s="101"/>
      <c r="N44" s="101"/>
      <c r="O44" s="109"/>
    </row>
    <row r="45" spans="2:15" ht="18" customHeight="1">
      <c r="D45" s="101"/>
    </row>
    <row r="46" spans="2:15" ht="18" customHeight="1">
      <c r="D46" s="101"/>
    </row>
    <row r="47" spans="2:15" ht="18" customHeight="1">
      <c r="D47" s="101"/>
    </row>
    <row r="48" spans="2:15" ht="18" customHeight="1">
      <c r="D48" s="101"/>
    </row>
    <row r="49" spans="4:4">
      <c r="D49" s="101"/>
    </row>
    <row r="50" spans="4:4">
      <c r="D50" s="101"/>
    </row>
  </sheetData>
  <mergeCells count="80">
    <mergeCell ref="F4:F5"/>
    <mergeCell ref="F27:F28"/>
    <mergeCell ref="E27:E28"/>
    <mergeCell ref="E25:E26"/>
    <mergeCell ref="E22:E23"/>
    <mergeCell ref="E20:E21"/>
    <mergeCell ref="E18:E19"/>
    <mergeCell ref="E16:E17"/>
    <mergeCell ref="E14:E15"/>
    <mergeCell ref="E12:E13"/>
    <mergeCell ref="E10:E11"/>
    <mergeCell ref="E8:E9"/>
    <mergeCell ref="E6:E7"/>
    <mergeCell ref="E4:E5"/>
    <mergeCell ref="F10:F11"/>
    <mergeCell ref="F8:F9"/>
    <mergeCell ref="B27:B28"/>
    <mergeCell ref="F6:F7"/>
    <mergeCell ref="O27:O28"/>
    <mergeCell ref="O25:O26"/>
    <mergeCell ref="F25:F26"/>
    <mergeCell ref="F18:F19"/>
    <mergeCell ref="F16:F17"/>
    <mergeCell ref="F14:F15"/>
    <mergeCell ref="F12:F13"/>
    <mergeCell ref="O20:O21"/>
    <mergeCell ref="O22:O23"/>
    <mergeCell ref="F22:F23"/>
    <mergeCell ref="F20:F21"/>
    <mergeCell ref="O12:O13"/>
    <mergeCell ref="O14:O15"/>
    <mergeCell ref="O16:O17"/>
    <mergeCell ref="O8:O9"/>
    <mergeCell ref="O10:O11"/>
    <mergeCell ref="C18:C19"/>
    <mergeCell ref="D18:D19"/>
    <mergeCell ref="D12:D13"/>
    <mergeCell ref="C12:C13"/>
    <mergeCell ref="C14:C15"/>
    <mergeCell ref="D14:D15"/>
    <mergeCell ref="D16:D17"/>
    <mergeCell ref="C16:C17"/>
    <mergeCell ref="O18:O19"/>
    <mergeCell ref="O4:O5"/>
    <mergeCell ref="B22:B23"/>
    <mergeCell ref="B20:B21"/>
    <mergeCell ref="B18:B19"/>
    <mergeCell ref="B16:B17"/>
    <mergeCell ref="C6:C7"/>
    <mergeCell ref="D6:D7"/>
    <mergeCell ref="B14:B15"/>
    <mergeCell ref="B12:B13"/>
    <mergeCell ref="B10:B11"/>
    <mergeCell ref="B8:B9"/>
    <mergeCell ref="B6:B7"/>
    <mergeCell ref="O6:O7"/>
    <mergeCell ref="D8:D9"/>
    <mergeCell ref="C8:C9"/>
    <mergeCell ref="C10:C11"/>
    <mergeCell ref="B1:D1"/>
    <mergeCell ref="G2:N2"/>
    <mergeCell ref="D30:E30"/>
    <mergeCell ref="D4:D5"/>
    <mergeCell ref="C4:C5"/>
    <mergeCell ref="B4:B5"/>
    <mergeCell ref="D10:D11"/>
    <mergeCell ref="D20:D21"/>
    <mergeCell ref="C20:C21"/>
    <mergeCell ref="C22:C23"/>
    <mergeCell ref="D22:D23"/>
    <mergeCell ref="C25:C26"/>
    <mergeCell ref="C27:C28"/>
    <mergeCell ref="D27:D28"/>
    <mergeCell ref="D25:D26"/>
    <mergeCell ref="B25:B26"/>
    <mergeCell ref="K43:L43"/>
    <mergeCell ref="M30:N30"/>
    <mergeCell ref="J30:K30"/>
    <mergeCell ref="G30:H30"/>
    <mergeCell ref="Q11:Q17"/>
  </mergeCells>
  <phoneticPr fontId="7"/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資金計画</vt:lpstr>
      <vt:lpstr>CF </vt:lpstr>
      <vt:lpstr>資金計画!Print_Area</vt:lpstr>
    </vt:vector>
  </TitlesOfParts>
  <Company>営業課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瀬山彰</dc:creator>
  <cp:lastModifiedBy>彰 瀬山</cp:lastModifiedBy>
  <cp:lastPrinted>2021-12-12T04:30:36Z</cp:lastPrinted>
  <dcterms:created xsi:type="dcterms:W3CDTF">2007-03-26T06:04:42Z</dcterms:created>
  <dcterms:modified xsi:type="dcterms:W3CDTF">2026-05-08T07:38:08Z</dcterms:modified>
</cp:coreProperties>
</file>